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ebedeva\"/>
    </mc:Choice>
  </mc:AlternateContent>
  <bookViews>
    <workbookView xWindow="480" yWindow="420" windowWidth="14070" windowHeight="12285" tabRatio="951" activeTab="8"/>
  </bookViews>
  <sheets>
    <sheet name="Информационное письмо" sheetId="67" r:id="rId1"/>
    <sheet name="Краткое описание" sheetId="66" r:id="rId2"/>
    <sheet name="Структура территории" sheetId="45" r:id="rId3"/>
    <sheet name="Структура процессов" sheetId="61" r:id="rId4"/>
    <sheet name="Номенклатура продуктов" sheetId="62" r:id="rId5"/>
    <sheet name="Балансы Ист" sheetId="53" r:id="rId6"/>
    <sheet name="Балансы СТ (А)" sheetId="26" r:id="rId7"/>
    <sheet name="Балансы СТ (Б)" sheetId="56" r:id="rId8"/>
    <sheet name="Трудовые ресурсы" sheetId="46" r:id="rId9"/>
    <sheet name="Ресурсы ОС и НМА" sheetId="47" r:id="rId10"/>
    <sheet name="Ресурсы материальные" sheetId="48" r:id="rId11"/>
    <sheet name="Базы распределения косвенных.. " sheetId="63" r:id="rId12"/>
    <sheet name="Базы распределения накладных..." sheetId="64" r:id="rId13"/>
    <sheet name="Результат по основным процессам" sheetId="65" r:id="rId14"/>
    <sheet name="ИТОГОВЫЙ РЕЗУЛЬТАТ" sheetId="60" r:id="rId15"/>
    <sheet name="ПРОЦ-сумма" sheetId="49" r:id="rId16"/>
    <sheet name="ТРАНСП 1" sheetId="50" r:id="rId17"/>
    <sheet name="ТРАНСП 2" sheetId="51" r:id="rId18"/>
    <sheet name="ИТОГИ ОСН" sheetId="52" r:id="rId19"/>
    <sheet name="Схемы продуктов И1 И2" sheetId="36" r:id="rId20"/>
    <sheet name="Затраты  СТ (А) " sheetId="57" r:id="rId21"/>
    <sheet name="Затраты СТ (Б) " sheetId="59" r:id="rId22"/>
    <sheet name="Лист1" sheetId="68" r:id="rId23"/>
  </sheets>
  <calcPr calcId="152511"/>
</workbook>
</file>

<file path=xl/calcChain.xml><?xml version="1.0" encoding="utf-8"?>
<calcChain xmlns="http://schemas.openxmlformats.org/spreadsheetml/2006/main">
  <c r="D35" i="56" l="1"/>
  <c r="P9" i="56"/>
  <c r="AB44" i="56" l="1"/>
  <c r="V13" i="56"/>
  <c r="U14" i="56" s="1"/>
  <c r="V10" i="56"/>
  <c r="V9" i="56" s="1"/>
  <c r="U10" i="56" s="1"/>
  <c r="V8" i="56"/>
  <c r="U7" i="56" s="1"/>
  <c r="P14" i="56"/>
  <c r="P12" i="56"/>
  <c r="P14" i="26"/>
  <c r="H28" i="56"/>
  <c r="J27" i="56"/>
  <c r="H27" i="56"/>
  <c r="J26" i="56"/>
  <c r="H26" i="56"/>
  <c r="H23" i="56"/>
  <c r="J22" i="56"/>
  <c r="H22" i="56"/>
  <c r="J21" i="56"/>
  <c r="H21" i="56"/>
  <c r="J20" i="56"/>
  <c r="H20" i="56"/>
  <c r="H17" i="56"/>
  <c r="J16" i="56"/>
  <c r="H16" i="56"/>
  <c r="J15" i="56"/>
  <c r="H15" i="56"/>
  <c r="J11" i="56"/>
  <c r="J12" i="56" s="1"/>
  <c r="J48" i="56" s="1"/>
  <c r="U11" i="56" l="1"/>
  <c r="U12" i="56"/>
  <c r="C42" i="56"/>
  <c r="P11" i="56"/>
  <c r="O14" i="56" s="1"/>
  <c r="U15" i="56"/>
  <c r="V16" i="56"/>
  <c r="C43" i="56"/>
  <c r="U6" i="56"/>
  <c r="I11" i="56"/>
  <c r="I17" i="56" s="1"/>
  <c r="J28" i="56"/>
  <c r="J17" i="56"/>
  <c r="J29" i="56"/>
  <c r="J51" i="56" s="1"/>
  <c r="I51" i="56" s="1"/>
  <c r="J23" i="56"/>
  <c r="I9" i="56"/>
  <c r="I10" i="56"/>
  <c r="I6" i="56"/>
  <c r="I15" i="56" s="1"/>
  <c r="I7" i="56"/>
  <c r="I20" i="56" s="1"/>
  <c r="I8" i="56"/>
  <c r="I26" i="56" s="1"/>
  <c r="D36" i="26"/>
  <c r="D35" i="26"/>
  <c r="D52" i="26"/>
  <c r="D36" i="56"/>
  <c r="D54" i="56" s="1"/>
  <c r="D12" i="56"/>
  <c r="D10" i="56"/>
  <c r="U15" i="26"/>
  <c r="U14" i="26"/>
  <c r="V13" i="26"/>
  <c r="V10" i="26"/>
  <c r="C8" i="56" l="1"/>
  <c r="AA14" i="56"/>
  <c r="AA33" i="56"/>
  <c r="AA51" i="56"/>
  <c r="AA50" i="56"/>
  <c r="AA34" i="56"/>
  <c r="O12" i="56"/>
  <c r="AA31" i="56"/>
  <c r="C7" i="56"/>
  <c r="P48" i="56"/>
  <c r="O13" i="56"/>
  <c r="J14" i="56"/>
  <c r="J49" i="56" s="1"/>
  <c r="I49" i="56" s="1"/>
  <c r="AA15" i="56"/>
  <c r="AA32" i="56"/>
  <c r="AA13" i="56"/>
  <c r="J25" i="56"/>
  <c r="C44" i="56"/>
  <c r="D53" i="56"/>
  <c r="C53" i="56" s="1"/>
  <c r="C45" i="56"/>
  <c r="AA52" i="56"/>
  <c r="D48" i="56"/>
  <c r="J18" i="56"/>
  <c r="I23" i="56"/>
  <c r="I28" i="56"/>
  <c r="C18" i="56"/>
  <c r="I16" i="56"/>
  <c r="I21" i="56"/>
  <c r="J19" i="56"/>
  <c r="J24" i="56"/>
  <c r="J50" i="56" s="1"/>
  <c r="I50" i="56" s="1"/>
  <c r="I27" i="56"/>
  <c r="I22" i="56"/>
  <c r="D52" i="56"/>
  <c r="C54" i="56"/>
  <c r="C6" i="56"/>
  <c r="C9" i="56"/>
  <c r="J29" i="26"/>
  <c r="J51" i="26" s="1"/>
  <c r="J12" i="26"/>
  <c r="I6" i="26" s="1"/>
  <c r="I10" i="26"/>
  <c r="I11" i="26"/>
  <c r="D21" i="53"/>
  <c r="D11" i="53"/>
  <c r="J48" i="26" l="1"/>
  <c r="I51" i="26"/>
  <c r="C52" i="56"/>
  <c r="D51" i="56"/>
  <c r="C51" i="56" s="1"/>
  <c r="I8" i="26"/>
  <c r="I9" i="26"/>
  <c r="I7" i="26"/>
  <c r="K35" i="48"/>
  <c r="K34" i="48"/>
  <c r="C45" i="60"/>
  <c r="C30" i="60"/>
  <c r="G62" i="48" l="1"/>
  <c r="X3" i="47"/>
  <c r="S3" i="48" s="1"/>
  <c r="Y1" i="46"/>
  <c r="X2" i="47" s="1"/>
  <c r="S2" i="48" l="1"/>
  <c r="X4" i="47"/>
  <c r="P49" i="26"/>
  <c r="G67" i="47" l="1"/>
  <c r="G65" i="47"/>
  <c r="G63" i="46"/>
  <c r="G64" i="46"/>
  <c r="G62" i="46"/>
  <c r="E53" i="60" l="1"/>
  <c r="E52" i="60"/>
  <c r="C53" i="60"/>
  <c r="C54" i="60"/>
  <c r="C52" i="60"/>
  <c r="F48" i="60"/>
  <c r="F47" i="60"/>
  <c r="F46" i="60"/>
  <c r="F45" i="60"/>
  <c r="F44" i="60"/>
  <c r="F43" i="60"/>
  <c r="F42" i="60"/>
  <c r="F41" i="60"/>
  <c r="F40" i="60"/>
  <c r="F39" i="60"/>
  <c r="F38" i="60"/>
  <c r="F37" i="60"/>
  <c r="F36" i="60"/>
  <c r="F35" i="60"/>
  <c r="F32" i="60"/>
  <c r="F31" i="60"/>
  <c r="F30" i="60"/>
  <c r="F29" i="60"/>
  <c r="F28" i="60"/>
  <c r="F27" i="60"/>
  <c r="F26" i="60"/>
  <c r="F25" i="60"/>
  <c r="F22" i="60"/>
  <c r="F21" i="60"/>
  <c r="F20" i="60"/>
  <c r="F19" i="60"/>
  <c r="F10" i="60"/>
  <c r="F11" i="60"/>
  <c r="F12" i="60"/>
  <c r="F13" i="60"/>
  <c r="F14" i="60"/>
  <c r="F15" i="60"/>
  <c r="F16" i="60"/>
  <c r="F9" i="60"/>
  <c r="G6" i="65" l="1"/>
  <c r="G9" i="65"/>
  <c r="G40" i="65"/>
  <c r="R12" i="52"/>
  <c r="S12" i="52" s="1"/>
  <c r="R13" i="52"/>
  <c r="R15" i="52"/>
  <c r="S15" i="52" s="1"/>
  <c r="R18" i="52"/>
  <c r="S18" i="52" s="1"/>
  <c r="R21" i="52"/>
  <c r="G14" i="65" s="1"/>
  <c r="R24" i="52"/>
  <c r="S24" i="52" s="1"/>
  <c r="R30" i="52"/>
  <c r="G23" i="65" s="1"/>
  <c r="R32" i="52"/>
  <c r="S32" i="52" s="1"/>
  <c r="R33" i="52"/>
  <c r="G26" i="65" s="1"/>
  <c r="R35" i="52"/>
  <c r="G28" i="65" s="1"/>
  <c r="R36" i="52"/>
  <c r="S36" i="52" s="1"/>
  <c r="R38" i="52"/>
  <c r="S38" i="52" s="1"/>
  <c r="R39" i="52"/>
  <c r="S39" i="52" s="1"/>
  <c r="R41" i="52"/>
  <c r="G34" i="65" s="1"/>
  <c r="R42" i="52"/>
  <c r="G35" i="65" s="1"/>
  <c r="R44" i="52"/>
  <c r="S44" i="52" s="1"/>
  <c r="R45" i="52"/>
  <c r="S45" i="52" s="1"/>
  <c r="R47" i="52"/>
  <c r="S47" i="52" s="1"/>
  <c r="S13" i="52"/>
  <c r="S21" i="52"/>
  <c r="S35" i="52"/>
  <c r="S41" i="52"/>
  <c r="S42" i="52"/>
  <c r="L19" i="52"/>
  <c r="L22" i="52"/>
  <c r="H23" i="52"/>
  <c r="N23" i="52" s="1"/>
  <c r="H46" i="52"/>
  <c r="H43" i="52"/>
  <c r="H40" i="52"/>
  <c r="H37" i="52"/>
  <c r="H34" i="52"/>
  <c r="H31" i="52"/>
  <c r="H20" i="52"/>
  <c r="N20" i="52" s="1"/>
  <c r="H14" i="52"/>
  <c r="H11" i="52"/>
  <c r="P10" i="50"/>
  <c r="P9" i="51" s="1"/>
  <c r="P11" i="50"/>
  <c r="P10" i="51" s="1"/>
  <c r="P12" i="50"/>
  <c r="P11" i="51" s="1"/>
  <c r="P13" i="50"/>
  <c r="P12" i="51" s="1"/>
  <c r="P14" i="50"/>
  <c r="P13" i="51" s="1"/>
  <c r="P15" i="50"/>
  <c r="P14" i="51" s="1"/>
  <c r="P16" i="50"/>
  <c r="P15" i="51" s="1"/>
  <c r="P17" i="50"/>
  <c r="P16" i="51" s="1"/>
  <c r="P18" i="50"/>
  <c r="P17" i="51" s="1"/>
  <c r="P19" i="50"/>
  <c r="P18" i="51" s="1"/>
  <c r="P20" i="50"/>
  <c r="P19" i="51" s="1"/>
  <c r="P21" i="50"/>
  <c r="P20" i="51" s="1"/>
  <c r="P22" i="50"/>
  <c r="P21" i="51" s="1"/>
  <c r="P23" i="50"/>
  <c r="P22" i="51" s="1"/>
  <c r="P24" i="50"/>
  <c r="P23" i="51" s="1"/>
  <c r="P25" i="50"/>
  <c r="P24" i="51" s="1"/>
  <c r="P26" i="50"/>
  <c r="P25" i="51" s="1"/>
  <c r="P27" i="50"/>
  <c r="P26" i="51" s="1"/>
  <c r="P28" i="50"/>
  <c r="P27" i="51" s="1"/>
  <c r="P29" i="50"/>
  <c r="P28" i="51" s="1"/>
  <c r="P30" i="50"/>
  <c r="P29" i="51" s="1"/>
  <c r="P31" i="50"/>
  <c r="P30" i="51" s="1"/>
  <c r="P32" i="50"/>
  <c r="P31" i="51" s="1"/>
  <c r="P33" i="50"/>
  <c r="P32" i="51" s="1"/>
  <c r="P34" i="50"/>
  <c r="P33" i="51" s="1"/>
  <c r="P35" i="50"/>
  <c r="P34" i="51" s="1"/>
  <c r="P36" i="50"/>
  <c r="P35" i="51" s="1"/>
  <c r="P37" i="50"/>
  <c r="P36" i="51" s="1"/>
  <c r="P38" i="50"/>
  <c r="P37" i="51" s="1"/>
  <c r="P39" i="50"/>
  <c r="P38" i="51" s="1"/>
  <c r="P40" i="50"/>
  <c r="P39" i="51" s="1"/>
  <c r="P41" i="50"/>
  <c r="P40" i="51" s="1"/>
  <c r="P42" i="50"/>
  <c r="P41" i="51" s="1"/>
  <c r="P43" i="50"/>
  <c r="P42" i="51" s="1"/>
  <c r="P44" i="50"/>
  <c r="P43" i="51" s="1"/>
  <c r="P45" i="50"/>
  <c r="P44" i="51" s="1"/>
  <c r="P46" i="50"/>
  <c r="P45" i="51" s="1"/>
  <c r="P47" i="50"/>
  <c r="P46" i="51" s="1"/>
  <c r="P48" i="50"/>
  <c r="P47" i="51" s="1"/>
  <c r="P49" i="50"/>
  <c r="P48" i="51" s="1"/>
  <c r="P50" i="50"/>
  <c r="P49" i="51" s="1"/>
  <c r="P51" i="50"/>
  <c r="P50" i="51" s="1"/>
  <c r="P52" i="50"/>
  <c r="P51" i="51" s="1"/>
  <c r="P53" i="50"/>
  <c r="P54" i="50"/>
  <c r="P55" i="50"/>
  <c r="P56" i="50"/>
  <c r="P57" i="50"/>
  <c r="P58" i="50"/>
  <c r="P59" i="50"/>
  <c r="P60" i="50"/>
  <c r="P9" i="50"/>
  <c r="P8" i="51" s="1"/>
  <c r="N53" i="50"/>
  <c r="L53" i="50"/>
  <c r="J53" i="50"/>
  <c r="H10" i="50"/>
  <c r="H9" i="51" s="1"/>
  <c r="H11" i="50"/>
  <c r="H10" i="51" s="1"/>
  <c r="H12" i="50"/>
  <c r="H11" i="51" s="1"/>
  <c r="H13" i="50"/>
  <c r="H12" i="51" s="1"/>
  <c r="H14" i="50"/>
  <c r="H13" i="51" s="1"/>
  <c r="H15" i="50"/>
  <c r="H14" i="51" s="1"/>
  <c r="H16" i="50"/>
  <c r="H15" i="51" s="1"/>
  <c r="H17" i="50"/>
  <c r="H16" i="51" s="1"/>
  <c r="H18" i="50"/>
  <c r="H17" i="51" s="1"/>
  <c r="H19" i="50"/>
  <c r="H18" i="51" s="1"/>
  <c r="H20" i="50"/>
  <c r="H19" i="51" s="1"/>
  <c r="H21" i="50"/>
  <c r="H20" i="51" s="1"/>
  <c r="H22" i="50"/>
  <c r="H21" i="51" s="1"/>
  <c r="H23" i="50"/>
  <c r="H22" i="51" s="1"/>
  <c r="H24" i="50"/>
  <c r="H23" i="51" s="1"/>
  <c r="H25" i="50"/>
  <c r="H24" i="51" s="1"/>
  <c r="H26" i="50"/>
  <c r="H25" i="51" s="1"/>
  <c r="H27" i="50"/>
  <c r="H26" i="51" s="1"/>
  <c r="H28" i="50"/>
  <c r="H27" i="51" s="1"/>
  <c r="H29" i="50"/>
  <c r="H28" i="51" s="1"/>
  <c r="H30" i="50"/>
  <c r="H29" i="51" s="1"/>
  <c r="H31" i="50"/>
  <c r="H30" i="51" s="1"/>
  <c r="H32" i="50"/>
  <c r="H31" i="51" s="1"/>
  <c r="H33" i="50"/>
  <c r="H32" i="51" s="1"/>
  <c r="H34" i="50"/>
  <c r="H33" i="51" s="1"/>
  <c r="H35" i="50"/>
  <c r="H34" i="51" s="1"/>
  <c r="H36" i="50"/>
  <c r="H35" i="51" s="1"/>
  <c r="H37" i="50"/>
  <c r="H36" i="51" s="1"/>
  <c r="H38" i="50"/>
  <c r="H37" i="51" s="1"/>
  <c r="H39" i="50"/>
  <c r="H38" i="51" s="1"/>
  <c r="H40" i="50"/>
  <c r="H39" i="51" s="1"/>
  <c r="H41" i="50"/>
  <c r="H40" i="51" s="1"/>
  <c r="H42" i="50"/>
  <c r="H41" i="51" s="1"/>
  <c r="H43" i="50"/>
  <c r="H42" i="51" s="1"/>
  <c r="H44" i="50"/>
  <c r="H43" i="51" s="1"/>
  <c r="H45" i="50"/>
  <c r="H44" i="51" s="1"/>
  <c r="H46" i="50"/>
  <c r="H45" i="51" s="1"/>
  <c r="H47" i="50"/>
  <c r="H46" i="51" s="1"/>
  <c r="H48" i="50"/>
  <c r="H47" i="51" s="1"/>
  <c r="H49" i="50"/>
  <c r="H48" i="51" s="1"/>
  <c r="H50" i="50"/>
  <c r="H49" i="51" s="1"/>
  <c r="H51" i="50"/>
  <c r="H50" i="51" s="1"/>
  <c r="H52" i="50"/>
  <c r="H51" i="51" s="1"/>
  <c r="H53" i="50"/>
  <c r="H54" i="50"/>
  <c r="H55" i="50"/>
  <c r="H56" i="50"/>
  <c r="H57" i="50"/>
  <c r="H58" i="50"/>
  <c r="H59" i="50"/>
  <c r="H60" i="50"/>
  <c r="H9" i="50"/>
  <c r="H8" i="51" s="1"/>
  <c r="F10" i="50"/>
  <c r="F9" i="51" s="1"/>
  <c r="F11" i="50"/>
  <c r="F10" i="51" s="1"/>
  <c r="F12" i="50"/>
  <c r="F11" i="51" s="1"/>
  <c r="F13" i="50"/>
  <c r="F12" i="51" s="1"/>
  <c r="F14" i="50"/>
  <c r="F13" i="51" s="1"/>
  <c r="F15" i="50"/>
  <c r="F14" i="51" s="1"/>
  <c r="F16" i="50"/>
  <c r="F15" i="51" s="1"/>
  <c r="F17" i="50"/>
  <c r="F16" i="51" s="1"/>
  <c r="F18" i="50"/>
  <c r="F17" i="51" s="1"/>
  <c r="F19" i="50"/>
  <c r="F18" i="51" s="1"/>
  <c r="F20" i="50"/>
  <c r="F19" i="51" s="1"/>
  <c r="F21" i="50"/>
  <c r="F20" i="51" s="1"/>
  <c r="F22" i="50"/>
  <c r="F21" i="51" s="1"/>
  <c r="F23" i="50"/>
  <c r="F22" i="51" s="1"/>
  <c r="F24" i="50"/>
  <c r="F23" i="51" s="1"/>
  <c r="F25" i="50"/>
  <c r="F24" i="51" s="1"/>
  <c r="F26" i="50"/>
  <c r="F25" i="51" s="1"/>
  <c r="F27" i="50"/>
  <c r="F26" i="51" s="1"/>
  <c r="F28" i="50"/>
  <c r="F27" i="51" s="1"/>
  <c r="F29" i="50"/>
  <c r="F28" i="51" s="1"/>
  <c r="F30" i="50"/>
  <c r="F29" i="51" s="1"/>
  <c r="F31" i="50"/>
  <c r="F30" i="51" s="1"/>
  <c r="F32" i="50"/>
  <c r="F31" i="51" s="1"/>
  <c r="F33" i="50"/>
  <c r="F32" i="51" s="1"/>
  <c r="F34" i="50"/>
  <c r="F33" i="51" s="1"/>
  <c r="F35" i="50"/>
  <c r="F34" i="51" s="1"/>
  <c r="F36" i="50"/>
  <c r="F35" i="51" s="1"/>
  <c r="F37" i="50"/>
  <c r="F36" i="51" s="1"/>
  <c r="F38" i="50"/>
  <c r="F37" i="51" s="1"/>
  <c r="F39" i="50"/>
  <c r="F38" i="51" s="1"/>
  <c r="F40" i="50"/>
  <c r="F39" i="51" s="1"/>
  <c r="F41" i="50"/>
  <c r="F40" i="51" s="1"/>
  <c r="F42" i="50"/>
  <c r="F41" i="51" s="1"/>
  <c r="F43" i="50"/>
  <c r="F42" i="51" s="1"/>
  <c r="F44" i="50"/>
  <c r="F43" i="51" s="1"/>
  <c r="F45" i="50"/>
  <c r="F44" i="51" s="1"/>
  <c r="F46" i="50"/>
  <c r="F45" i="51" s="1"/>
  <c r="F47" i="50"/>
  <c r="F46" i="51" s="1"/>
  <c r="F48" i="50"/>
  <c r="F47" i="51" s="1"/>
  <c r="F49" i="50"/>
  <c r="F48" i="51" s="1"/>
  <c r="F50" i="50"/>
  <c r="F49" i="51" s="1"/>
  <c r="F51" i="50"/>
  <c r="F50" i="51" s="1"/>
  <c r="F52" i="50"/>
  <c r="F51" i="51" s="1"/>
  <c r="F53" i="50"/>
  <c r="F54" i="50"/>
  <c r="F55" i="50"/>
  <c r="F56" i="50"/>
  <c r="F57" i="50"/>
  <c r="F58" i="50"/>
  <c r="F59" i="50"/>
  <c r="F60" i="50"/>
  <c r="F9" i="50"/>
  <c r="F8" i="51" s="1"/>
  <c r="D53" i="50"/>
  <c r="C59" i="63"/>
  <c r="C58" i="63"/>
  <c r="C57" i="63"/>
  <c r="C56" i="63"/>
  <c r="D57" i="50" s="1"/>
  <c r="C55" i="63"/>
  <c r="L56" i="50" s="1"/>
  <c r="C54" i="63"/>
  <c r="N55" i="50" s="1"/>
  <c r="C53" i="63"/>
  <c r="L54" i="50" s="1"/>
  <c r="C51" i="63"/>
  <c r="D52" i="50" s="1"/>
  <c r="D51" i="51" s="1"/>
  <c r="C50" i="63"/>
  <c r="C49" i="63"/>
  <c r="L50" i="50" s="1"/>
  <c r="L49" i="51" s="1"/>
  <c r="C48" i="63"/>
  <c r="N49" i="50" s="1"/>
  <c r="N48" i="51" s="1"/>
  <c r="C47" i="63"/>
  <c r="C46" i="63"/>
  <c r="D47" i="50" s="1"/>
  <c r="D46" i="51" s="1"/>
  <c r="C45" i="63"/>
  <c r="L46" i="50" s="1"/>
  <c r="L45" i="51" s="1"/>
  <c r="C44" i="63"/>
  <c r="L45" i="50" s="1"/>
  <c r="L44" i="51" s="1"/>
  <c r="C43" i="63"/>
  <c r="L44" i="50" s="1"/>
  <c r="L43" i="51" s="1"/>
  <c r="C42" i="63"/>
  <c r="C41" i="63"/>
  <c r="J42" i="50" s="1"/>
  <c r="J41" i="51" s="1"/>
  <c r="C40" i="63"/>
  <c r="N41" i="50" s="1"/>
  <c r="N40" i="51" s="1"/>
  <c r="C39" i="63"/>
  <c r="N40" i="50" s="1"/>
  <c r="N39" i="51" s="1"/>
  <c r="C38" i="63"/>
  <c r="D39" i="50" s="1"/>
  <c r="D38" i="51" s="1"/>
  <c r="C37" i="63"/>
  <c r="L38" i="50" s="1"/>
  <c r="L37" i="51" s="1"/>
  <c r="C36" i="63"/>
  <c r="D37" i="50" s="1"/>
  <c r="D36" i="51" s="1"/>
  <c r="C35" i="63"/>
  <c r="D36" i="50" s="1"/>
  <c r="D35" i="51" s="1"/>
  <c r="C34" i="63"/>
  <c r="C33" i="63"/>
  <c r="J34" i="50" s="1"/>
  <c r="J33" i="51" s="1"/>
  <c r="C32" i="63"/>
  <c r="C31" i="63"/>
  <c r="C30" i="63"/>
  <c r="C29" i="63"/>
  <c r="J30" i="50" s="1"/>
  <c r="J29" i="51" s="1"/>
  <c r="C28" i="63"/>
  <c r="D29" i="50" s="1"/>
  <c r="D28" i="51" s="1"/>
  <c r="C27" i="63"/>
  <c r="L28" i="50" s="1"/>
  <c r="L27" i="51" s="1"/>
  <c r="C26" i="63"/>
  <c r="C25" i="63"/>
  <c r="D26" i="50" s="1"/>
  <c r="D25" i="51" s="1"/>
  <c r="C24" i="63"/>
  <c r="L25" i="50" s="1"/>
  <c r="L24" i="51" s="1"/>
  <c r="C23" i="63"/>
  <c r="N24" i="50" s="1"/>
  <c r="N23" i="51" s="1"/>
  <c r="C22" i="63"/>
  <c r="C21" i="63"/>
  <c r="L22" i="50" s="1"/>
  <c r="L21" i="51" s="1"/>
  <c r="C20" i="63"/>
  <c r="C19" i="63"/>
  <c r="L20" i="50" s="1"/>
  <c r="L19" i="51" s="1"/>
  <c r="C18" i="63"/>
  <c r="C17" i="63"/>
  <c r="J18" i="50" s="1"/>
  <c r="J17" i="51" s="1"/>
  <c r="C16" i="63"/>
  <c r="N17" i="50" s="1"/>
  <c r="N16" i="51" s="1"/>
  <c r="C15" i="63"/>
  <c r="D16" i="50" s="1"/>
  <c r="D15" i="51" s="1"/>
  <c r="C14" i="63"/>
  <c r="C13" i="63"/>
  <c r="D14" i="50" s="1"/>
  <c r="D13" i="51" s="1"/>
  <c r="C12" i="63"/>
  <c r="L13" i="50" s="1"/>
  <c r="L12" i="51" s="1"/>
  <c r="C11" i="63"/>
  <c r="L12" i="50" s="1"/>
  <c r="L11" i="51" s="1"/>
  <c r="C10" i="63"/>
  <c r="C9" i="63"/>
  <c r="C8" i="63"/>
  <c r="D9" i="50" s="1"/>
  <c r="D8" i="51" s="1"/>
  <c r="C48" i="60"/>
  <c r="C80" i="60" s="1"/>
  <c r="C47" i="60"/>
  <c r="C79" i="60" s="1"/>
  <c r="C46" i="60"/>
  <c r="C78" i="60" s="1"/>
  <c r="C44" i="60"/>
  <c r="C76" i="60" s="1"/>
  <c r="C41" i="60"/>
  <c r="C75" i="60" s="1"/>
  <c r="C39" i="60"/>
  <c r="C74" i="60" s="1"/>
  <c r="C38" i="60"/>
  <c r="C73" i="60" s="1"/>
  <c r="C36" i="60"/>
  <c r="C72" i="60" s="1"/>
  <c r="C32" i="60"/>
  <c r="C66" i="60" s="1"/>
  <c r="C31" i="60"/>
  <c r="C65" i="60" s="1"/>
  <c r="C29" i="60"/>
  <c r="C63" i="60" s="1"/>
  <c r="C26" i="60"/>
  <c r="C62" i="60" s="1"/>
  <c r="C22" i="60"/>
  <c r="C21" i="60"/>
  <c r="C19" i="60"/>
  <c r="C16" i="60"/>
  <c r="C15" i="60"/>
  <c r="C13" i="60"/>
  <c r="G31" i="65" l="1"/>
  <c r="L52" i="50"/>
  <c r="L51" i="51" s="1"/>
  <c r="S33" i="52"/>
  <c r="G38" i="65"/>
  <c r="G29" i="65"/>
  <c r="G17" i="65"/>
  <c r="D13" i="50"/>
  <c r="D12" i="51" s="1"/>
  <c r="L29" i="50"/>
  <c r="L28" i="51" s="1"/>
  <c r="S30" i="52"/>
  <c r="G37" i="65"/>
  <c r="G11" i="65"/>
  <c r="G25" i="65"/>
  <c r="G8" i="65"/>
  <c r="G32" i="65"/>
  <c r="L14" i="50"/>
  <c r="L13" i="51" s="1"/>
  <c r="D46" i="50"/>
  <c r="D45" i="51" s="1"/>
  <c r="D22" i="50"/>
  <c r="D21" i="51" s="1"/>
  <c r="D30" i="50"/>
  <c r="D29" i="51" s="1"/>
  <c r="N14" i="50"/>
  <c r="N13" i="51" s="1"/>
  <c r="D44" i="50"/>
  <c r="D43" i="51" s="1"/>
  <c r="L55" i="50"/>
  <c r="N46" i="50"/>
  <c r="N45" i="51" s="1"/>
  <c r="D38" i="50"/>
  <c r="D37" i="51" s="1"/>
  <c r="N38" i="50"/>
  <c r="N37" i="51" s="1"/>
  <c r="J38" i="50"/>
  <c r="J37" i="51" s="1"/>
  <c r="N54" i="50"/>
  <c r="J22" i="50"/>
  <c r="J21" i="51" s="1"/>
  <c r="L34" i="50"/>
  <c r="L33" i="51" s="1"/>
  <c r="D45" i="50"/>
  <c r="D44" i="51" s="1"/>
  <c r="J46" i="50"/>
  <c r="J45" i="51" s="1"/>
  <c r="L30" i="50"/>
  <c r="L29" i="51" s="1"/>
  <c r="N22" i="50"/>
  <c r="N21" i="51" s="1"/>
  <c r="D28" i="50"/>
  <c r="D27" i="51" s="1"/>
  <c r="J54" i="50"/>
  <c r="J14" i="50"/>
  <c r="J13" i="51" s="1"/>
  <c r="N30" i="50"/>
  <c r="N29" i="51" s="1"/>
  <c r="N18" i="50"/>
  <c r="N17" i="51" s="1"/>
  <c r="D55" i="50"/>
  <c r="D56" i="50"/>
  <c r="D20" i="50"/>
  <c r="D19" i="51" s="1"/>
  <c r="D54" i="50"/>
  <c r="J24" i="50"/>
  <c r="J23" i="51" s="1"/>
  <c r="N23" i="50"/>
  <c r="N22" i="51" s="1"/>
  <c r="J23" i="50"/>
  <c r="J22" i="51" s="1"/>
  <c r="L23" i="50"/>
  <c r="L22" i="51" s="1"/>
  <c r="D23" i="50"/>
  <c r="D22" i="51" s="1"/>
  <c r="L16" i="50"/>
  <c r="L15" i="51" s="1"/>
  <c r="J16" i="50"/>
  <c r="J15" i="51" s="1"/>
  <c r="N16" i="50"/>
  <c r="N15" i="51" s="1"/>
  <c r="L32" i="50"/>
  <c r="L31" i="51" s="1"/>
  <c r="J32" i="50"/>
  <c r="J31" i="51" s="1"/>
  <c r="D32" i="50"/>
  <c r="D31" i="51" s="1"/>
  <c r="N32" i="50"/>
  <c r="N31" i="51" s="1"/>
  <c r="L48" i="50"/>
  <c r="L47" i="51" s="1"/>
  <c r="J48" i="50"/>
  <c r="J47" i="51" s="1"/>
  <c r="N48" i="50"/>
  <c r="N47" i="51" s="1"/>
  <c r="L33" i="50"/>
  <c r="L32" i="51" s="1"/>
  <c r="J33" i="50"/>
  <c r="J32" i="51" s="1"/>
  <c r="D33" i="50"/>
  <c r="D32" i="51" s="1"/>
  <c r="L41" i="50"/>
  <c r="L40" i="51" s="1"/>
  <c r="D41" i="50"/>
  <c r="D40" i="51" s="1"/>
  <c r="D58" i="50"/>
  <c r="N58" i="50"/>
  <c r="N10" i="50"/>
  <c r="N9" i="51" s="1"/>
  <c r="D10" i="50"/>
  <c r="D9" i="51" s="1"/>
  <c r="L10" i="50"/>
  <c r="L9" i="51" s="1"/>
  <c r="N26" i="50"/>
  <c r="N25" i="51" s="1"/>
  <c r="L26" i="50"/>
  <c r="L25" i="51" s="1"/>
  <c r="N42" i="50"/>
  <c r="N41" i="51" s="1"/>
  <c r="L42" i="50"/>
  <c r="L41" i="51" s="1"/>
  <c r="D42" i="50"/>
  <c r="D41" i="51" s="1"/>
  <c r="D50" i="50"/>
  <c r="D49" i="51" s="1"/>
  <c r="J50" i="50"/>
  <c r="J49" i="51" s="1"/>
  <c r="L59" i="50"/>
  <c r="D59" i="50"/>
  <c r="N59" i="50"/>
  <c r="J59" i="50"/>
  <c r="J57" i="50"/>
  <c r="L9" i="50"/>
  <c r="L8" i="51" s="1"/>
  <c r="N33" i="50"/>
  <c r="N32" i="51" s="1"/>
  <c r="L11" i="50"/>
  <c r="L10" i="51" s="1"/>
  <c r="D11" i="50"/>
  <c r="D10" i="51" s="1"/>
  <c r="N11" i="50"/>
  <c r="N10" i="51" s="1"/>
  <c r="J11" i="50"/>
  <c r="J10" i="51" s="1"/>
  <c r="L19" i="50"/>
  <c r="L18" i="51" s="1"/>
  <c r="D19" i="50"/>
  <c r="D18" i="51" s="1"/>
  <c r="N19" i="50"/>
  <c r="N18" i="51" s="1"/>
  <c r="J19" i="50"/>
  <c r="J18" i="51" s="1"/>
  <c r="L27" i="50"/>
  <c r="L26" i="51" s="1"/>
  <c r="D27" i="50"/>
  <c r="D26" i="51" s="1"/>
  <c r="N27" i="50"/>
  <c r="N26" i="51" s="1"/>
  <c r="J27" i="50"/>
  <c r="J26" i="51" s="1"/>
  <c r="L35" i="50"/>
  <c r="L34" i="51" s="1"/>
  <c r="D35" i="50"/>
  <c r="D34" i="51" s="1"/>
  <c r="N35" i="50"/>
  <c r="N34" i="51" s="1"/>
  <c r="J35" i="50"/>
  <c r="J34" i="51" s="1"/>
  <c r="L43" i="50"/>
  <c r="L42" i="51" s="1"/>
  <c r="D43" i="50"/>
  <c r="D42" i="51" s="1"/>
  <c r="N43" i="50"/>
  <c r="N42" i="51" s="1"/>
  <c r="J43" i="50"/>
  <c r="J42" i="51" s="1"/>
  <c r="L51" i="50"/>
  <c r="L50" i="51" s="1"/>
  <c r="D51" i="50"/>
  <c r="D50" i="51" s="1"/>
  <c r="N51" i="50"/>
  <c r="N50" i="51" s="1"/>
  <c r="J51" i="50"/>
  <c r="J50" i="51" s="1"/>
  <c r="N60" i="50"/>
  <c r="J60" i="50"/>
  <c r="D60" i="50"/>
  <c r="D48" i="50"/>
  <c r="D47" i="51" s="1"/>
  <c r="J56" i="50"/>
  <c r="L60" i="50"/>
  <c r="N50" i="50"/>
  <c r="N49" i="51" s="1"/>
  <c r="N12" i="50"/>
  <c r="N11" i="51" s="1"/>
  <c r="J12" i="50"/>
  <c r="J11" i="51" s="1"/>
  <c r="D12" i="50"/>
  <c r="D11" i="51" s="1"/>
  <c r="N20" i="50"/>
  <c r="N19" i="51" s="1"/>
  <c r="J20" i="50"/>
  <c r="J19" i="51" s="1"/>
  <c r="N28" i="50"/>
  <c r="N27" i="51" s="1"/>
  <c r="J28" i="50"/>
  <c r="J27" i="51" s="1"/>
  <c r="N36" i="50"/>
  <c r="N35" i="51" s="1"/>
  <c r="J36" i="50"/>
  <c r="J35" i="51" s="1"/>
  <c r="N44" i="50"/>
  <c r="N43" i="51" s="1"/>
  <c r="J44" i="50"/>
  <c r="J43" i="51" s="1"/>
  <c r="N52" i="50"/>
  <c r="N51" i="51" s="1"/>
  <c r="J52" i="50"/>
  <c r="J51" i="51" s="1"/>
  <c r="D34" i="50"/>
  <c r="D33" i="51" s="1"/>
  <c r="D18" i="50"/>
  <c r="D17" i="51" s="1"/>
  <c r="J26" i="50"/>
  <c r="J25" i="51" s="1"/>
  <c r="L58" i="50"/>
  <c r="L18" i="50"/>
  <c r="L17" i="51" s="1"/>
  <c r="N25" i="50"/>
  <c r="N24" i="51" s="1"/>
  <c r="D17" i="50"/>
  <c r="D16" i="51" s="1"/>
  <c r="J25" i="50"/>
  <c r="J24" i="51" s="1"/>
  <c r="L36" i="50"/>
  <c r="L35" i="51" s="1"/>
  <c r="N47" i="50"/>
  <c r="N46" i="51" s="1"/>
  <c r="J47" i="50"/>
  <c r="J46" i="51" s="1"/>
  <c r="L47" i="50"/>
  <c r="L46" i="51" s="1"/>
  <c r="L40" i="50"/>
  <c r="L39" i="51" s="1"/>
  <c r="D40" i="50"/>
  <c r="D39" i="51" s="1"/>
  <c r="L57" i="50"/>
  <c r="N57" i="50"/>
  <c r="J41" i="50"/>
  <c r="J40" i="51" s="1"/>
  <c r="N56" i="50"/>
  <c r="N31" i="50"/>
  <c r="N30" i="51" s="1"/>
  <c r="J31" i="50"/>
  <c r="J30" i="51" s="1"/>
  <c r="L31" i="50"/>
  <c r="L30" i="51" s="1"/>
  <c r="D31" i="50"/>
  <c r="D30" i="51" s="1"/>
  <c r="L17" i="50"/>
  <c r="L16" i="51" s="1"/>
  <c r="J17" i="50"/>
  <c r="J16" i="51" s="1"/>
  <c r="J58" i="50"/>
  <c r="J40" i="50"/>
  <c r="J39" i="51" s="1"/>
  <c r="J10" i="50"/>
  <c r="J9" i="51" s="1"/>
  <c r="N34" i="50"/>
  <c r="N33" i="51" s="1"/>
  <c r="N15" i="50"/>
  <c r="N14" i="51" s="1"/>
  <c r="J15" i="50"/>
  <c r="J14" i="51" s="1"/>
  <c r="L15" i="50"/>
  <c r="L14" i="51" s="1"/>
  <c r="D15" i="50"/>
  <c r="D14" i="51" s="1"/>
  <c r="N39" i="50"/>
  <c r="N38" i="51" s="1"/>
  <c r="J39" i="50"/>
  <c r="J38" i="51" s="1"/>
  <c r="L39" i="50"/>
  <c r="L38" i="51" s="1"/>
  <c r="L24" i="50"/>
  <c r="L23" i="51" s="1"/>
  <c r="D24" i="50"/>
  <c r="D23" i="51" s="1"/>
  <c r="N9" i="50"/>
  <c r="N8" i="51" s="1"/>
  <c r="J9" i="50"/>
  <c r="J8" i="51" s="1"/>
  <c r="L49" i="50"/>
  <c r="L48" i="51" s="1"/>
  <c r="D49" i="50"/>
  <c r="D48" i="51" s="1"/>
  <c r="J49" i="50"/>
  <c r="J48" i="51" s="1"/>
  <c r="D25" i="50"/>
  <c r="D24" i="51" s="1"/>
  <c r="N13" i="50"/>
  <c r="N12" i="51" s="1"/>
  <c r="J13" i="50"/>
  <c r="J12" i="51" s="1"/>
  <c r="N21" i="50"/>
  <c r="N20" i="51" s="1"/>
  <c r="J21" i="50"/>
  <c r="J20" i="51" s="1"/>
  <c r="N29" i="50"/>
  <c r="N28" i="51" s="1"/>
  <c r="J29" i="50"/>
  <c r="J28" i="51" s="1"/>
  <c r="N37" i="50"/>
  <c r="N36" i="51" s="1"/>
  <c r="J37" i="50"/>
  <c r="J36" i="51" s="1"/>
  <c r="N45" i="50"/>
  <c r="N44" i="51" s="1"/>
  <c r="J45" i="50"/>
  <c r="J44" i="51" s="1"/>
  <c r="D21" i="50"/>
  <c r="D20" i="51" s="1"/>
  <c r="L37" i="50"/>
  <c r="L36" i="51" s="1"/>
  <c r="L21" i="50"/>
  <c r="L20" i="51" s="1"/>
  <c r="J55" i="50"/>
  <c r="G63" i="48"/>
  <c r="F50" i="60"/>
  <c r="O11" i="53"/>
  <c r="N11" i="53" s="1"/>
  <c r="C11" i="53"/>
  <c r="O30" i="53"/>
  <c r="D30" i="53"/>
  <c r="O21" i="53"/>
  <c r="T30" i="59" l="1"/>
  <c r="T32" i="59"/>
  <c r="T33" i="59"/>
  <c r="T52" i="59"/>
  <c r="T53" i="59"/>
  <c r="T57" i="59"/>
  <c r="T59" i="59"/>
  <c r="T61" i="59"/>
  <c r="T75" i="59"/>
  <c r="T14" i="57"/>
  <c r="T32" i="57"/>
  <c r="T34" i="57"/>
  <c r="T58" i="57"/>
  <c r="T60" i="57"/>
  <c r="G47" i="59" l="1"/>
  <c r="F47" i="59"/>
  <c r="H46" i="59"/>
  <c r="G46" i="59"/>
  <c r="F46" i="59"/>
  <c r="H45" i="59"/>
  <c r="G45" i="59"/>
  <c r="F45" i="59"/>
  <c r="G36" i="59"/>
  <c r="F36" i="59"/>
  <c r="H35" i="59"/>
  <c r="G35" i="59"/>
  <c r="F35" i="59"/>
  <c r="H34" i="59"/>
  <c r="G34" i="59"/>
  <c r="F34" i="59"/>
  <c r="G25" i="59"/>
  <c r="F25" i="59"/>
  <c r="H24" i="59"/>
  <c r="G24" i="59"/>
  <c r="F24" i="59"/>
  <c r="H23" i="59"/>
  <c r="G23" i="59"/>
  <c r="F23" i="59"/>
  <c r="H17" i="59"/>
  <c r="H36" i="59" s="1"/>
  <c r="K55" i="59"/>
  <c r="K60" i="59" s="1"/>
  <c r="R1" i="50"/>
  <c r="I31" i="49"/>
  <c r="D30" i="52" s="1"/>
  <c r="D23" i="65" s="1"/>
  <c r="I34" i="49"/>
  <c r="D33" i="52" s="1"/>
  <c r="D26" i="65" s="1"/>
  <c r="I37" i="49"/>
  <c r="D36" i="52" s="1"/>
  <c r="D29" i="65" s="1"/>
  <c r="I40" i="49"/>
  <c r="D39" i="52" s="1"/>
  <c r="D32" i="65" s="1"/>
  <c r="I43" i="49"/>
  <c r="D42" i="52" s="1"/>
  <c r="D35" i="65" s="1"/>
  <c r="I46" i="49"/>
  <c r="D45" i="52" s="1"/>
  <c r="D38" i="65" s="1"/>
  <c r="V9" i="26"/>
  <c r="U10" i="26" s="1"/>
  <c r="D53" i="26"/>
  <c r="V7" i="26"/>
  <c r="V8" i="26" s="1"/>
  <c r="H52" i="57"/>
  <c r="G52" i="57"/>
  <c r="F52" i="57"/>
  <c r="H51" i="57"/>
  <c r="G51" i="57"/>
  <c r="F51" i="57"/>
  <c r="H50" i="57"/>
  <c r="H48" i="57" s="1"/>
  <c r="G50" i="57"/>
  <c r="F50" i="57"/>
  <c r="H41" i="57"/>
  <c r="G41" i="57"/>
  <c r="F41" i="57"/>
  <c r="H40" i="57"/>
  <c r="G40" i="57"/>
  <c r="F40" i="57"/>
  <c r="H39" i="57"/>
  <c r="H36" i="57" s="1"/>
  <c r="G39" i="57"/>
  <c r="F39" i="57"/>
  <c r="H38" i="57"/>
  <c r="G38" i="57"/>
  <c r="F38" i="57"/>
  <c r="H26" i="57"/>
  <c r="G26" i="57"/>
  <c r="F26" i="57"/>
  <c r="H25" i="57"/>
  <c r="G25" i="57"/>
  <c r="F25" i="57"/>
  <c r="H24" i="57"/>
  <c r="H22" i="57" s="1"/>
  <c r="G24" i="57"/>
  <c r="F24" i="57"/>
  <c r="H20" i="57"/>
  <c r="C16" i="56"/>
  <c r="C15" i="56"/>
  <c r="O31" i="53"/>
  <c r="D31" i="53"/>
  <c r="U7" i="26" l="1"/>
  <c r="U6" i="26"/>
  <c r="P11" i="26"/>
  <c r="O14" i="26" s="1"/>
  <c r="H41" i="59"/>
  <c r="H19" i="59"/>
  <c r="H47" i="59"/>
  <c r="H25" i="59"/>
  <c r="H30" i="59" s="1"/>
  <c r="V16" i="26"/>
  <c r="H32" i="57"/>
  <c r="H46" i="57"/>
  <c r="C17" i="56" l="1"/>
  <c r="O13" i="26"/>
  <c r="O12" i="26"/>
  <c r="H43" i="59"/>
  <c r="H21" i="59"/>
  <c r="D40" i="53" l="1"/>
  <c r="D41" i="53" s="1"/>
  <c r="O29" i="53"/>
  <c r="O26" i="53" s="1"/>
  <c r="D29" i="53"/>
  <c r="D26" i="53" s="1"/>
  <c r="O27" i="53" l="1"/>
  <c r="C20" i="60" s="1"/>
  <c r="D27" i="53"/>
  <c r="C14" i="60" s="1"/>
  <c r="P48" i="26"/>
  <c r="AL8" i="36"/>
  <c r="AK8" i="36"/>
  <c r="P52" i="26" l="1"/>
  <c r="O52" i="26" s="1"/>
  <c r="O51" i="26"/>
  <c r="O50" i="26"/>
  <c r="O49" i="26"/>
  <c r="L3" i="52"/>
  <c r="N3" i="52"/>
  <c r="J14" i="52"/>
  <c r="J11" i="52"/>
  <c r="C43" i="53"/>
  <c r="C40" i="53"/>
  <c r="C35" i="53"/>
  <c r="C29" i="53"/>
  <c r="C30" i="53"/>
  <c r="C31" i="53"/>
  <c r="C26" i="53"/>
  <c r="N29" i="53"/>
  <c r="N30" i="53"/>
  <c r="N31" i="53"/>
  <c r="N26" i="53"/>
  <c r="C21" i="53"/>
  <c r="N21" i="53"/>
  <c r="H3" i="52"/>
  <c r="J3" i="52" l="1"/>
  <c r="P8" i="26"/>
  <c r="Q76" i="36"/>
  <c r="P76" i="36"/>
  <c r="R75" i="36"/>
  <c r="Q75" i="36"/>
  <c r="P75" i="36"/>
  <c r="R73" i="36"/>
  <c r="Q73" i="36"/>
  <c r="P73" i="36"/>
  <c r="R72" i="36"/>
  <c r="Q72" i="36"/>
  <c r="P72" i="36"/>
  <c r="Q71" i="36"/>
  <c r="P71" i="36"/>
  <c r="Q70" i="36"/>
  <c r="P70" i="36"/>
  <c r="R69" i="36"/>
  <c r="Q69" i="36"/>
  <c r="P69" i="36"/>
  <c r="R67" i="36"/>
  <c r="Q67" i="36"/>
  <c r="P67" i="36"/>
  <c r="Q65" i="36"/>
  <c r="P65" i="36"/>
  <c r="R62" i="36"/>
  <c r="Q62" i="36"/>
  <c r="P62" i="36"/>
  <c r="R60" i="36"/>
  <c r="Q60" i="36"/>
  <c r="P60" i="36"/>
  <c r="Q45" i="36"/>
  <c r="P45" i="36"/>
  <c r="R44" i="36"/>
  <c r="Q44" i="36"/>
  <c r="P44" i="36"/>
  <c r="Q43" i="36"/>
  <c r="P43" i="36"/>
  <c r="R42" i="36"/>
  <c r="Q42" i="36"/>
  <c r="P42" i="36"/>
  <c r="Q40" i="36"/>
  <c r="P40" i="36"/>
  <c r="R38" i="36"/>
  <c r="Q38" i="36"/>
  <c r="P38" i="36"/>
  <c r="R36" i="36"/>
  <c r="Q36" i="36"/>
  <c r="P36" i="36"/>
  <c r="R34" i="36"/>
  <c r="Q34" i="36"/>
  <c r="P34" i="36"/>
  <c r="R23" i="36"/>
  <c r="Q23" i="36"/>
  <c r="P23" i="36"/>
  <c r="R22" i="36"/>
  <c r="Q22" i="36"/>
  <c r="P22" i="36"/>
  <c r="Q21" i="36"/>
  <c r="P21" i="36"/>
  <c r="R20" i="36"/>
  <c r="Q20" i="36"/>
  <c r="P20" i="36"/>
  <c r="Q19" i="36"/>
  <c r="P19" i="36"/>
  <c r="R18" i="36"/>
  <c r="Q18" i="36"/>
  <c r="P18" i="36"/>
  <c r="R16" i="36"/>
  <c r="Q16" i="36"/>
  <c r="P16" i="36"/>
  <c r="R14" i="36"/>
  <c r="Q14" i="36"/>
  <c r="P14" i="36"/>
  <c r="Q12" i="36"/>
  <c r="P12" i="36"/>
  <c r="R10" i="36"/>
  <c r="Q10" i="36"/>
  <c r="P10" i="36"/>
  <c r="R65" i="36"/>
  <c r="R40" i="36"/>
  <c r="O22" i="53"/>
  <c r="N12" i="53"/>
  <c r="N7" i="53"/>
  <c r="R12" i="36" s="1"/>
  <c r="C27" i="53"/>
  <c r="C41" i="53"/>
  <c r="D36" i="53"/>
  <c r="C17" i="53"/>
  <c r="D22" i="53"/>
  <c r="C12" i="53"/>
  <c r="D12" i="53" s="1"/>
  <c r="C7" i="53"/>
  <c r="D42" i="53" l="1"/>
  <c r="C42" i="53" s="1"/>
  <c r="C36" i="53"/>
  <c r="R76" i="36"/>
  <c r="O12" i="53"/>
  <c r="D8" i="26"/>
  <c r="O28" i="53"/>
  <c r="N28" i="53" s="1"/>
  <c r="N22" i="53"/>
  <c r="D7" i="26"/>
  <c r="D28" i="53"/>
  <c r="C22" i="53"/>
  <c r="R70" i="36"/>
  <c r="N27" i="53"/>
  <c r="U14" i="36"/>
  <c r="R43" i="36"/>
  <c r="U44" i="36" s="1"/>
  <c r="R19" i="36"/>
  <c r="U12" i="36" s="1"/>
  <c r="R45" i="36"/>
  <c r="U10" i="36"/>
  <c r="R21" i="36" l="1"/>
  <c r="U20" i="36" s="1"/>
  <c r="P6" i="26"/>
  <c r="R71" i="36"/>
  <c r="U73" i="36" s="1"/>
  <c r="C28" i="53"/>
  <c r="U43" i="36"/>
  <c r="U46" i="36" s="1"/>
  <c r="P9" i="26" l="1"/>
  <c r="O6" i="26" s="1"/>
  <c r="U18" i="36"/>
  <c r="U75" i="36"/>
  <c r="U22" i="36"/>
  <c r="U70" i="36"/>
  <c r="U71" i="36"/>
  <c r="U16" i="36"/>
  <c r="F6" i="51"/>
  <c r="H6" i="51"/>
  <c r="P6" i="51"/>
  <c r="F7" i="50"/>
  <c r="H7" i="50"/>
  <c r="P7" i="50"/>
  <c r="R53" i="50"/>
  <c r="G30" i="49"/>
  <c r="I30" i="49" s="1"/>
  <c r="D29" i="52" s="1"/>
  <c r="D22" i="65" s="1"/>
  <c r="O1" i="48"/>
  <c r="A1" i="47"/>
  <c r="B1" i="46"/>
  <c r="N52" i="47" l="1"/>
  <c r="N12" i="47"/>
  <c r="N9" i="46"/>
  <c r="N8" i="46"/>
  <c r="N13" i="46"/>
  <c r="N11" i="46"/>
  <c r="N12" i="46"/>
  <c r="W2" i="50"/>
  <c r="S4" i="48"/>
  <c r="S5" i="48" s="1"/>
  <c r="P15" i="26"/>
  <c r="P16" i="26" s="1"/>
  <c r="O7" i="26"/>
  <c r="O8" i="26"/>
  <c r="I17" i="46"/>
  <c r="C13" i="49" s="1"/>
  <c r="I13" i="49" s="1"/>
  <c r="D12" i="52" s="1"/>
  <c r="D8" i="65" s="1"/>
  <c r="N52" i="46"/>
  <c r="N57" i="47"/>
  <c r="I17" i="47"/>
  <c r="J32" i="47"/>
  <c r="J31" i="47"/>
  <c r="I29" i="47"/>
  <c r="N56" i="47"/>
  <c r="L48" i="47"/>
  <c r="N11" i="47"/>
  <c r="I16" i="47"/>
  <c r="M45" i="47"/>
  <c r="L45" i="47"/>
  <c r="N55" i="47"/>
  <c r="N9" i="47"/>
  <c r="N53" i="47"/>
  <c r="N64" i="47" s="1"/>
  <c r="J21" i="47"/>
  <c r="M48" i="47"/>
  <c r="M36" i="47"/>
  <c r="J19" i="47"/>
  <c r="I28" i="47"/>
  <c r="N54" i="47"/>
  <c r="M40" i="47"/>
  <c r="I27" i="47"/>
  <c r="N8" i="47"/>
  <c r="L41" i="47"/>
  <c r="L40" i="47"/>
  <c r="L49" i="47"/>
  <c r="L37" i="47"/>
  <c r="J20" i="47"/>
  <c r="N53" i="46"/>
  <c r="N63" i="46" s="1"/>
  <c r="I16" i="46"/>
  <c r="L45" i="46"/>
  <c r="M36" i="46"/>
  <c r="I27" i="46"/>
  <c r="U77" i="36"/>
  <c r="N63" i="47"/>
  <c r="M44" i="47"/>
  <c r="M35" i="47"/>
  <c r="N25" i="47"/>
  <c r="I15" i="47"/>
  <c r="N50" i="47"/>
  <c r="L44" i="47"/>
  <c r="M34" i="47"/>
  <c r="N24" i="47"/>
  <c r="N13" i="47"/>
  <c r="N58" i="47"/>
  <c r="M49" i="47"/>
  <c r="M41" i="47"/>
  <c r="J33" i="47"/>
  <c r="N23" i="47"/>
  <c r="M44" i="46"/>
  <c r="M35" i="46"/>
  <c r="N25" i="46"/>
  <c r="I15" i="46"/>
  <c r="N50" i="46"/>
  <c r="L44" i="46"/>
  <c r="M34" i="46"/>
  <c r="N24" i="46"/>
  <c r="N58" i="46"/>
  <c r="M49" i="46"/>
  <c r="M41" i="46"/>
  <c r="J33" i="46"/>
  <c r="N23" i="46"/>
  <c r="H9" i="49"/>
  <c r="I9" i="49" s="1"/>
  <c r="D8" i="52" s="1"/>
  <c r="N57" i="46"/>
  <c r="H56" i="49" s="1"/>
  <c r="I56" i="49" s="1"/>
  <c r="O1" i="50" s="1"/>
  <c r="O6" i="50" s="1"/>
  <c r="L49" i="46"/>
  <c r="L41" i="46"/>
  <c r="J32" i="46"/>
  <c r="J21" i="46"/>
  <c r="N56" i="46"/>
  <c r="M48" i="46"/>
  <c r="M40" i="46"/>
  <c r="J31" i="46"/>
  <c r="J20" i="46"/>
  <c r="N55" i="46"/>
  <c r="L48" i="46"/>
  <c r="L40" i="46"/>
  <c r="I29" i="46"/>
  <c r="J19" i="46"/>
  <c r="N54" i="46"/>
  <c r="M45" i="46"/>
  <c r="L37" i="46"/>
  <c r="I28" i="46"/>
  <c r="E75" i="36"/>
  <c r="E76" i="36"/>
  <c r="D75" i="36"/>
  <c r="D76" i="36"/>
  <c r="C76" i="36"/>
  <c r="C75" i="36"/>
  <c r="E73" i="36"/>
  <c r="E72" i="36"/>
  <c r="E71" i="36"/>
  <c r="E70" i="36"/>
  <c r="D70" i="36"/>
  <c r="D71" i="36"/>
  <c r="D72" i="36"/>
  <c r="D73" i="36"/>
  <c r="C73" i="36"/>
  <c r="C72" i="36"/>
  <c r="C71" i="36"/>
  <c r="C70" i="36"/>
  <c r="E69" i="36"/>
  <c r="E67" i="36"/>
  <c r="C69" i="36"/>
  <c r="D69" i="36"/>
  <c r="D67" i="36"/>
  <c r="C67" i="36"/>
  <c r="E65" i="36"/>
  <c r="D65" i="36"/>
  <c r="C65" i="36"/>
  <c r="E62" i="36"/>
  <c r="E60" i="36"/>
  <c r="D62" i="36"/>
  <c r="D60" i="36"/>
  <c r="C62" i="36"/>
  <c r="C60" i="36"/>
  <c r="E45" i="36"/>
  <c r="E44" i="36"/>
  <c r="D45" i="36"/>
  <c r="D44" i="36"/>
  <c r="C45" i="36"/>
  <c r="C44" i="36"/>
  <c r="E43" i="36"/>
  <c r="E42" i="36"/>
  <c r="D43" i="36"/>
  <c r="D42" i="36"/>
  <c r="C43" i="36"/>
  <c r="C42" i="36"/>
  <c r="E40" i="36"/>
  <c r="E38" i="36"/>
  <c r="D40" i="36"/>
  <c r="C40" i="36"/>
  <c r="D38" i="36"/>
  <c r="C38" i="36"/>
  <c r="E36" i="36"/>
  <c r="D36" i="36"/>
  <c r="C36" i="36"/>
  <c r="E34" i="36"/>
  <c r="D34" i="36"/>
  <c r="C34" i="36"/>
  <c r="E22" i="36"/>
  <c r="D23" i="36"/>
  <c r="D22" i="36"/>
  <c r="C23" i="36"/>
  <c r="C22" i="36"/>
  <c r="D21" i="36"/>
  <c r="C21" i="36"/>
  <c r="D20" i="36"/>
  <c r="C20" i="36"/>
  <c r="E23" i="36"/>
  <c r="E21" i="36"/>
  <c r="E20" i="36"/>
  <c r="D19" i="36"/>
  <c r="C19" i="36"/>
  <c r="E18" i="36"/>
  <c r="D18" i="36"/>
  <c r="C18" i="36"/>
  <c r="E16" i="36"/>
  <c r="E12" i="36"/>
  <c r="E19" i="36"/>
  <c r="D16" i="36"/>
  <c r="E14" i="36"/>
  <c r="D14" i="36"/>
  <c r="C16" i="36"/>
  <c r="C14" i="36"/>
  <c r="D12" i="36"/>
  <c r="C12" i="36"/>
  <c r="D10" i="36"/>
  <c r="E10" i="36"/>
  <c r="C10" i="36"/>
  <c r="AA8" i="26" l="1"/>
  <c r="AA25" i="26" s="1"/>
  <c r="AA7" i="26"/>
  <c r="AA60" i="26"/>
  <c r="AA59" i="26" s="1"/>
  <c r="AA58" i="26" s="1"/>
  <c r="AA44" i="26" s="1"/>
  <c r="AA9" i="26"/>
  <c r="AA26" i="26" s="1"/>
  <c r="AA46" i="26" s="1"/>
  <c r="AA45" i="26" s="1"/>
  <c r="P1" i="47"/>
  <c r="D24" i="49"/>
  <c r="I24" i="49" s="1"/>
  <c r="D23" i="52" s="1"/>
  <c r="D16" i="65" s="1"/>
  <c r="F32" i="49"/>
  <c r="I32" i="49" s="1"/>
  <c r="D31" i="52" s="1"/>
  <c r="D24" i="65" s="1"/>
  <c r="C12" i="49"/>
  <c r="I12" i="49" s="1"/>
  <c r="D11" i="52" s="1"/>
  <c r="D7" i="65" s="1"/>
  <c r="H7" i="49"/>
  <c r="I7" i="49" s="1"/>
  <c r="D6" i="52" s="1"/>
  <c r="H18" i="49"/>
  <c r="I18" i="49" s="1"/>
  <c r="D17" i="52" s="1"/>
  <c r="C22" i="49"/>
  <c r="I22" i="49" s="1"/>
  <c r="D21" i="52" s="1"/>
  <c r="D14" i="65" s="1"/>
  <c r="D14" i="49"/>
  <c r="I14" i="49" s="1"/>
  <c r="D13" i="52" s="1"/>
  <c r="D9" i="65" s="1"/>
  <c r="G42" i="49"/>
  <c r="I42" i="49" s="1"/>
  <c r="D41" i="52" s="1"/>
  <c r="D34" i="65" s="1"/>
  <c r="G28" i="49"/>
  <c r="I28" i="49" s="1"/>
  <c r="D27" i="52" s="1"/>
  <c r="D20" i="65" s="1"/>
  <c r="F29" i="49"/>
  <c r="I29" i="49" s="1"/>
  <c r="D28" i="52" s="1"/>
  <c r="D21" i="65" s="1"/>
  <c r="H49" i="49"/>
  <c r="I49" i="49" s="1"/>
  <c r="D48" i="52" s="1"/>
  <c r="D42" i="65" s="1"/>
  <c r="G35" i="49"/>
  <c r="I35" i="49" s="1"/>
  <c r="D34" i="52" s="1"/>
  <c r="D27" i="65" s="1"/>
  <c r="C11" i="49"/>
  <c r="I11" i="49" s="1"/>
  <c r="D10" i="52" s="1"/>
  <c r="D6" i="65" s="1"/>
  <c r="G36" i="49"/>
  <c r="I36" i="49" s="1"/>
  <c r="D35" i="52" s="1"/>
  <c r="D28" i="65" s="1"/>
  <c r="F45" i="49"/>
  <c r="I45" i="49" s="1"/>
  <c r="D44" i="52" s="1"/>
  <c r="D37" i="65" s="1"/>
  <c r="H10" i="49"/>
  <c r="I10" i="49" s="1"/>
  <c r="D9" i="52" s="1"/>
  <c r="G41" i="49"/>
  <c r="I41" i="49" s="1"/>
  <c r="D40" i="52" s="1"/>
  <c r="D33" i="65" s="1"/>
  <c r="H55" i="49"/>
  <c r="I55" i="49" s="1"/>
  <c r="M1" i="50" s="1"/>
  <c r="M6" i="50" s="1"/>
  <c r="G48" i="49"/>
  <c r="I48" i="49" s="1"/>
  <c r="D47" i="52" s="1"/>
  <c r="D40" i="65" s="1"/>
  <c r="H19" i="49"/>
  <c r="I19" i="49" s="1"/>
  <c r="D18" i="52" s="1"/>
  <c r="H53" i="49"/>
  <c r="I53" i="49" s="1"/>
  <c r="I1" i="50" s="1"/>
  <c r="I6" i="50" s="1"/>
  <c r="D15" i="49"/>
  <c r="I15" i="49" s="1"/>
  <c r="D14" i="52" s="1"/>
  <c r="D10" i="65" s="1"/>
  <c r="C20" i="49"/>
  <c r="I20" i="49" s="1"/>
  <c r="D19" i="52" s="1"/>
  <c r="D12" i="65" s="1"/>
  <c r="D16" i="49"/>
  <c r="I16" i="49" s="1"/>
  <c r="D15" i="52" s="1"/>
  <c r="D11" i="65" s="1"/>
  <c r="H6" i="49"/>
  <c r="I6" i="49" s="1"/>
  <c r="D5" i="52" s="1"/>
  <c r="D23" i="49"/>
  <c r="I23" i="49" s="1"/>
  <c r="D22" i="52" s="1"/>
  <c r="D15" i="65" s="1"/>
  <c r="F39" i="49"/>
  <c r="I39" i="49" s="1"/>
  <c r="D38" i="52" s="1"/>
  <c r="D31" i="65" s="1"/>
  <c r="F44" i="49"/>
  <c r="I44" i="49" s="1"/>
  <c r="D43" i="52" s="1"/>
  <c r="D36" i="65" s="1"/>
  <c r="H8" i="49"/>
  <c r="I8" i="49" s="1"/>
  <c r="D7" i="52" s="1"/>
  <c r="F33" i="49"/>
  <c r="I33" i="49" s="1"/>
  <c r="D32" i="52" s="1"/>
  <c r="D25" i="65" s="1"/>
  <c r="H57" i="49"/>
  <c r="I57" i="49" s="1"/>
  <c r="Q1" i="50" s="1"/>
  <c r="Q6" i="50" s="1"/>
  <c r="G27" i="49"/>
  <c r="I27" i="49" s="1"/>
  <c r="D26" i="52" s="1"/>
  <c r="D19" i="65" s="1"/>
  <c r="G47" i="49"/>
  <c r="I47" i="49" s="1"/>
  <c r="D46" i="52" s="1"/>
  <c r="D39" i="65" s="1"/>
  <c r="G26" i="49"/>
  <c r="I26" i="49" s="1"/>
  <c r="D25" i="52" s="1"/>
  <c r="D18" i="65" s="1"/>
  <c r="H17" i="49"/>
  <c r="I17" i="49" s="1"/>
  <c r="D16" i="52" s="1"/>
  <c r="F38" i="49"/>
  <c r="I38" i="49" s="1"/>
  <c r="D37" i="52" s="1"/>
  <c r="D30" i="65" s="1"/>
  <c r="I64" i="49"/>
  <c r="C21" i="49"/>
  <c r="I21" i="49" s="1"/>
  <c r="D20" i="52" s="1"/>
  <c r="D13" i="65" s="1"/>
  <c r="H54" i="49"/>
  <c r="N64" i="46"/>
  <c r="H51" i="49"/>
  <c r="N62" i="46"/>
  <c r="I63" i="49" s="1"/>
  <c r="H52" i="49"/>
  <c r="I52" i="49" s="1"/>
  <c r="G1" i="50" s="1"/>
  <c r="G6" i="50" s="1"/>
  <c r="G30" i="50" s="1"/>
  <c r="J6" i="51"/>
  <c r="D25" i="49"/>
  <c r="I25" i="49" s="1"/>
  <c r="D24" i="52" s="1"/>
  <c r="D17" i="65" s="1"/>
  <c r="L6" i="51"/>
  <c r="H69" i="36"/>
  <c r="H62" i="36"/>
  <c r="H66" i="36"/>
  <c r="H75" i="36"/>
  <c r="H60" i="36"/>
  <c r="H70" i="36"/>
  <c r="H71" i="36"/>
  <c r="H73" i="36"/>
  <c r="D6" i="51"/>
  <c r="N6" i="51"/>
  <c r="N7" i="50"/>
  <c r="O27" i="50" s="1"/>
  <c r="J7" i="50"/>
  <c r="G66" i="48" s="1"/>
  <c r="D7" i="50"/>
  <c r="L7" i="50"/>
  <c r="U1" i="46"/>
  <c r="H40" i="36"/>
  <c r="H43" i="36"/>
  <c r="H44" i="36"/>
  <c r="H36" i="36"/>
  <c r="H34" i="36"/>
  <c r="H10" i="36"/>
  <c r="H16" i="36"/>
  <c r="H18" i="36"/>
  <c r="H12" i="36"/>
  <c r="H20" i="36"/>
  <c r="H14" i="36"/>
  <c r="H22" i="36"/>
  <c r="AA6" i="26" l="1"/>
  <c r="AA24" i="26"/>
  <c r="D41" i="65"/>
  <c r="D43" i="65" s="1"/>
  <c r="M21" i="50"/>
  <c r="M2" i="49"/>
  <c r="G49" i="50"/>
  <c r="G52" i="50"/>
  <c r="G34" i="50"/>
  <c r="G25" i="50"/>
  <c r="G18" i="50"/>
  <c r="G23" i="50"/>
  <c r="G26" i="50"/>
  <c r="G15" i="50"/>
  <c r="G10" i="50"/>
  <c r="G33" i="50"/>
  <c r="G17" i="50"/>
  <c r="G20" i="50"/>
  <c r="G46" i="50"/>
  <c r="H58" i="49"/>
  <c r="G13" i="50"/>
  <c r="G37" i="50"/>
  <c r="G38" i="50"/>
  <c r="G19" i="50"/>
  <c r="G32" i="50"/>
  <c r="G9" i="50"/>
  <c r="I51" i="49"/>
  <c r="E1" i="50" s="1"/>
  <c r="E6" i="50" s="1"/>
  <c r="E31" i="50" s="1"/>
  <c r="G50" i="50"/>
  <c r="G31" i="50"/>
  <c r="G60" i="50"/>
  <c r="G39" i="50"/>
  <c r="G45" i="50"/>
  <c r="G27" i="50"/>
  <c r="G57" i="50"/>
  <c r="G16" i="50"/>
  <c r="G44" i="50"/>
  <c r="G43" i="50"/>
  <c r="G11" i="50"/>
  <c r="G59" i="50"/>
  <c r="G24" i="50"/>
  <c r="G56" i="50"/>
  <c r="G14" i="50"/>
  <c r="G41" i="50"/>
  <c r="G12" i="50"/>
  <c r="G58" i="50"/>
  <c r="G36" i="50"/>
  <c r="G51" i="50"/>
  <c r="G47" i="50"/>
  <c r="G42" i="50"/>
  <c r="G55" i="50"/>
  <c r="G22" i="50"/>
  <c r="G54" i="50"/>
  <c r="G35" i="50"/>
  <c r="G21" i="50"/>
  <c r="G28" i="50"/>
  <c r="G40" i="50"/>
  <c r="G29" i="50"/>
  <c r="G48" i="50"/>
  <c r="N67" i="47"/>
  <c r="I32" i="50"/>
  <c r="I52" i="50"/>
  <c r="I25" i="50"/>
  <c r="I49" i="50"/>
  <c r="I33" i="50"/>
  <c r="I57" i="50"/>
  <c r="I16" i="50"/>
  <c r="I55" i="50"/>
  <c r="I45" i="50"/>
  <c r="I10" i="50"/>
  <c r="I19" i="50"/>
  <c r="I38" i="50"/>
  <c r="I13" i="50"/>
  <c r="I43" i="50"/>
  <c r="I21" i="50"/>
  <c r="I29" i="50"/>
  <c r="I20" i="50"/>
  <c r="I42" i="50"/>
  <c r="I9" i="50"/>
  <c r="I34" i="50"/>
  <c r="I27" i="50"/>
  <c r="I56" i="50"/>
  <c r="I17" i="50"/>
  <c r="I59" i="50"/>
  <c r="I30" i="50"/>
  <c r="I40" i="50"/>
  <c r="I11" i="50"/>
  <c r="I39" i="50"/>
  <c r="I22" i="50"/>
  <c r="I14" i="50"/>
  <c r="I28" i="50"/>
  <c r="I41" i="50"/>
  <c r="I24" i="50"/>
  <c r="I58" i="50"/>
  <c r="I47" i="50"/>
  <c r="I54" i="50"/>
  <c r="I18" i="50"/>
  <c r="I48" i="50"/>
  <c r="I12" i="50"/>
  <c r="I60" i="50"/>
  <c r="I31" i="50"/>
  <c r="I23" i="50"/>
  <c r="I36" i="50"/>
  <c r="I35" i="50"/>
  <c r="I26" i="50"/>
  <c r="I15" i="50"/>
  <c r="I51" i="50"/>
  <c r="I37" i="50"/>
  <c r="I46" i="50"/>
  <c r="I44" i="50"/>
  <c r="I50" i="50"/>
  <c r="M1" i="49"/>
  <c r="K1" i="49"/>
  <c r="D49" i="52"/>
  <c r="I58" i="49"/>
  <c r="O29" i="50"/>
  <c r="O18" i="50"/>
  <c r="Q41" i="50"/>
  <c r="Q14" i="50"/>
  <c r="Q26" i="50"/>
  <c r="Q28" i="50"/>
  <c r="Q54" i="50"/>
  <c r="Q25" i="50"/>
  <c r="Q24" i="50"/>
  <c r="Q60" i="50"/>
  <c r="Q57" i="50"/>
  <c r="Q15" i="50"/>
  <c r="Q38" i="50"/>
  <c r="Q20" i="50"/>
  <c r="Q18" i="50"/>
  <c r="Q58" i="50"/>
  <c r="Q11" i="50"/>
  <c r="Q21" i="50"/>
  <c r="Q12" i="50"/>
  <c r="Q37" i="50"/>
  <c r="Q32" i="50"/>
  <c r="Q17" i="50"/>
  <c r="Q59" i="50"/>
  <c r="Q22" i="50"/>
  <c r="Q45" i="50"/>
  <c r="Q36" i="50"/>
  <c r="Q30" i="50"/>
  <c r="Q52" i="50"/>
  <c r="Q46" i="50"/>
  <c r="Q19" i="50"/>
  <c r="Q34" i="50"/>
  <c r="Q43" i="50"/>
  <c r="Q50" i="50"/>
  <c r="Q40" i="50"/>
  <c r="Q33" i="50"/>
  <c r="Q9" i="50"/>
  <c r="Q29" i="50"/>
  <c r="Q47" i="50"/>
  <c r="Q51" i="50"/>
  <c r="Q39" i="50"/>
  <c r="Q44" i="50"/>
  <c r="Q55" i="50"/>
  <c r="Q23" i="50"/>
  <c r="Q35" i="50"/>
  <c r="Q27" i="50"/>
  <c r="Q56" i="50"/>
  <c r="Q42" i="50"/>
  <c r="Q16" i="50"/>
  <c r="Q48" i="50"/>
  <c r="Q49" i="50"/>
  <c r="Q13" i="50"/>
  <c r="Q31" i="50"/>
  <c r="Q10" i="50"/>
  <c r="O50" i="50"/>
  <c r="O42" i="50"/>
  <c r="O34" i="50"/>
  <c r="O54" i="50"/>
  <c r="O56" i="50"/>
  <c r="M60" i="50"/>
  <c r="O9" i="50"/>
  <c r="M52" i="50"/>
  <c r="O32" i="50"/>
  <c r="M27" i="50"/>
  <c r="M9" i="50"/>
  <c r="M40" i="50"/>
  <c r="M36" i="50"/>
  <c r="O25" i="50"/>
  <c r="M18" i="50"/>
  <c r="M20" i="50"/>
  <c r="O36" i="50"/>
  <c r="M10" i="50"/>
  <c r="M25" i="50"/>
  <c r="O26" i="50"/>
  <c r="U24" i="36"/>
  <c r="H77" i="36"/>
  <c r="M58" i="50"/>
  <c r="M11" i="50"/>
  <c r="M14" i="50"/>
  <c r="M30" i="50"/>
  <c r="M44" i="50"/>
  <c r="M17" i="50"/>
  <c r="M19" i="50"/>
  <c r="M22" i="50"/>
  <c r="M35" i="50"/>
  <c r="M46" i="50"/>
  <c r="M54" i="50"/>
  <c r="M33" i="50"/>
  <c r="M38" i="50"/>
  <c r="M49" i="50"/>
  <c r="M28" i="50"/>
  <c r="M42" i="50"/>
  <c r="M48" i="50"/>
  <c r="M55" i="50"/>
  <c r="M24" i="50"/>
  <c r="M45" i="50"/>
  <c r="M12" i="50"/>
  <c r="M57" i="50"/>
  <c r="M26" i="50"/>
  <c r="M32" i="50"/>
  <c r="M13" i="50"/>
  <c r="M51" i="50"/>
  <c r="M41" i="50"/>
  <c r="M59" i="50"/>
  <c r="M47" i="50"/>
  <c r="M39" i="50"/>
  <c r="M31" i="50"/>
  <c r="M15" i="50"/>
  <c r="M50" i="50"/>
  <c r="M16" i="50"/>
  <c r="M29" i="50"/>
  <c r="M34" i="50"/>
  <c r="M37" i="50"/>
  <c r="O28" i="50"/>
  <c r="O30" i="50"/>
  <c r="O58" i="50"/>
  <c r="O39" i="50"/>
  <c r="O51" i="50"/>
  <c r="O12" i="50"/>
  <c r="O11" i="50"/>
  <c r="O19" i="50"/>
  <c r="O44" i="50"/>
  <c r="O41" i="50"/>
  <c r="O60" i="50"/>
  <c r="O23" i="50"/>
  <c r="O57" i="50"/>
  <c r="O38" i="50"/>
  <c r="O10" i="50"/>
  <c r="O22" i="50"/>
  <c r="O49" i="50"/>
  <c r="O21" i="50"/>
  <c r="O16" i="50"/>
  <c r="O43" i="50"/>
  <c r="O20" i="50"/>
  <c r="O52" i="50"/>
  <c r="O15" i="50"/>
  <c r="O48" i="50"/>
  <c r="O14" i="50"/>
  <c r="O33" i="50"/>
  <c r="O55" i="50"/>
  <c r="O24" i="50"/>
  <c r="O46" i="50"/>
  <c r="O17" i="50"/>
  <c r="O35" i="50"/>
  <c r="O37" i="50"/>
  <c r="O47" i="50"/>
  <c r="O45" i="50"/>
  <c r="O40" i="50"/>
  <c r="O31" i="50"/>
  <c r="O13" i="50"/>
  <c r="O59" i="50"/>
  <c r="M56" i="50"/>
  <c r="M43" i="50"/>
  <c r="M23" i="50"/>
  <c r="H46" i="36"/>
  <c r="H24" i="36"/>
  <c r="E27" i="50" l="1"/>
  <c r="E37" i="50"/>
  <c r="E9" i="50"/>
  <c r="E39" i="50"/>
  <c r="E30" i="50"/>
  <c r="E56" i="50"/>
  <c r="E46" i="50"/>
  <c r="E11" i="50"/>
  <c r="E25" i="50"/>
  <c r="E22" i="50"/>
  <c r="E59" i="50"/>
  <c r="E58" i="50"/>
  <c r="E43" i="50"/>
  <c r="E35" i="50"/>
  <c r="E52" i="50"/>
  <c r="E38" i="50"/>
  <c r="E10" i="50"/>
  <c r="E20" i="50"/>
  <c r="E57" i="50"/>
  <c r="E49" i="50"/>
  <c r="E42" i="50"/>
  <c r="E54" i="50"/>
  <c r="E21" i="50"/>
  <c r="E12" i="50"/>
  <c r="E36" i="50"/>
  <c r="E19" i="50"/>
  <c r="E18" i="50"/>
  <c r="E47" i="50"/>
  <c r="E29" i="50"/>
  <c r="E13" i="50"/>
  <c r="E45" i="50"/>
  <c r="E14" i="50"/>
  <c r="E15" i="50"/>
  <c r="E44" i="50"/>
  <c r="E41" i="50"/>
  <c r="E17" i="50"/>
  <c r="E34" i="50"/>
  <c r="E26" i="50"/>
  <c r="E40" i="50"/>
  <c r="E28" i="50"/>
  <c r="E51" i="50"/>
  <c r="E33" i="50"/>
  <c r="E32" i="50"/>
  <c r="E24" i="50"/>
  <c r="E60" i="50"/>
  <c r="E50" i="50"/>
  <c r="G7" i="50"/>
  <c r="E48" i="50"/>
  <c r="E23" i="50"/>
  <c r="E16" i="50"/>
  <c r="E55" i="50"/>
  <c r="I54" i="49"/>
  <c r="K1" i="50" s="1"/>
  <c r="K6" i="50" s="1"/>
  <c r="I65" i="49"/>
  <c r="I7" i="50"/>
  <c r="Q7" i="50"/>
  <c r="M7" i="50"/>
  <c r="O7" i="50"/>
  <c r="E7" i="50" l="1"/>
  <c r="I59" i="49"/>
  <c r="R5" i="50"/>
  <c r="K15" i="50"/>
  <c r="R15" i="50" s="1"/>
  <c r="E11" i="52" s="1"/>
  <c r="E7" i="65" s="1"/>
  <c r="K52" i="50"/>
  <c r="R52" i="50" s="1"/>
  <c r="E48" i="52" s="1"/>
  <c r="E42" i="65" s="1"/>
  <c r="K28" i="50"/>
  <c r="R28" i="50" s="1"/>
  <c r="E24" i="52" s="1"/>
  <c r="E17" i="65" s="1"/>
  <c r="K22" i="50"/>
  <c r="R22" i="50" s="1"/>
  <c r="E18" i="52" s="1"/>
  <c r="K31" i="50"/>
  <c r="R31" i="50" s="1"/>
  <c r="E27" i="52" s="1"/>
  <c r="E20" i="65" s="1"/>
  <c r="K23" i="50"/>
  <c r="R23" i="50" s="1"/>
  <c r="E19" i="52" s="1"/>
  <c r="E12" i="65" s="1"/>
  <c r="K35" i="50"/>
  <c r="R35" i="50" s="1"/>
  <c r="E31" i="52" s="1"/>
  <c r="E24" i="65" s="1"/>
  <c r="K47" i="50"/>
  <c r="R47" i="50" s="1"/>
  <c r="E43" i="52" s="1"/>
  <c r="E36" i="65" s="1"/>
  <c r="K57" i="50"/>
  <c r="R57" i="50" s="1"/>
  <c r="K25" i="50"/>
  <c r="R25" i="50" s="1"/>
  <c r="E21" i="52" s="1"/>
  <c r="E14" i="65" s="1"/>
  <c r="K41" i="50"/>
  <c r="R41" i="50" s="1"/>
  <c r="E37" i="52" s="1"/>
  <c r="E30" i="65" s="1"/>
  <c r="K17" i="50"/>
  <c r="R17" i="50" s="1"/>
  <c r="E13" i="52" s="1"/>
  <c r="E9" i="65" s="1"/>
  <c r="K34" i="50"/>
  <c r="R34" i="50" s="1"/>
  <c r="E30" i="52" s="1"/>
  <c r="E23" i="65" s="1"/>
  <c r="K18" i="50"/>
  <c r="R18" i="50" s="1"/>
  <c r="E14" i="52" s="1"/>
  <c r="E10" i="65" s="1"/>
  <c r="K36" i="50"/>
  <c r="R36" i="50" s="1"/>
  <c r="E32" i="52" s="1"/>
  <c r="E25" i="65" s="1"/>
  <c r="K32" i="50"/>
  <c r="R32" i="50" s="1"/>
  <c r="E28" i="52" s="1"/>
  <c r="E21" i="65" s="1"/>
  <c r="K40" i="50"/>
  <c r="R40" i="50" s="1"/>
  <c r="E36" i="52" s="1"/>
  <c r="E29" i="65" s="1"/>
  <c r="K10" i="50"/>
  <c r="R10" i="50" s="1"/>
  <c r="E6" i="52" s="1"/>
  <c r="K55" i="50"/>
  <c r="R55" i="50" s="1"/>
  <c r="K59" i="50"/>
  <c r="R59" i="50" s="1"/>
  <c r="K54" i="50"/>
  <c r="R54" i="50" s="1"/>
  <c r="K42" i="50"/>
  <c r="R42" i="50" s="1"/>
  <c r="E38" i="52" s="1"/>
  <c r="E31" i="65" s="1"/>
  <c r="K24" i="50"/>
  <c r="R24" i="50" s="1"/>
  <c r="E20" i="52" s="1"/>
  <c r="E13" i="65" s="1"/>
  <c r="K29" i="50"/>
  <c r="R29" i="50" s="1"/>
  <c r="E25" i="52" s="1"/>
  <c r="E18" i="65" s="1"/>
  <c r="K33" i="50"/>
  <c r="R33" i="50" s="1"/>
  <c r="E29" i="52" s="1"/>
  <c r="E22" i="65" s="1"/>
  <c r="K46" i="50"/>
  <c r="R46" i="50" s="1"/>
  <c r="E42" i="52" s="1"/>
  <c r="E35" i="65" s="1"/>
  <c r="K14" i="50"/>
  <c r="R14" i="50" s="1"/>
  <c r="E10" i="52" s="1"/>
  <c r="E6" i="65" s="1"/>
  <c r="K9" i="50"/>
  <c r="K16" i="50"/>
  <c r="R16" i="50" s="1"/>
  <c r="E12" i="52" s="1"/>
  <c r="E8" i="65" s="1"/>
  <c r="K45" i="50"/>
  <c r="R45" i="50" s="1"/>
  <c r="E41" i="52" s="1"/>
  <c r="E34" i="65" s="1"/>
  <c r="K27" i="50"/>
  <c r="R27" i="50" s="1"/>
  <c r="E23" i="52" s="1"/>
  <c r="E16" i="65" s="1"/>
  <c r="K49" i="50"/>
  <c r="R49" i="50" s="1"/>
  <c r="E45" i="52" s="1"/>
  <c r="E38" i="65" s="1"/>
  <c r="K56" i="50"/>
  <c r="R56" i="50" s="1"/>
  <c r="K39" i="50"/>
  <c r="R39" i="50" s="1"/>
  <c r="E35" i="52" s="1"/>
  <c r="E28" i="65" s="1"/>
  <c r="K21" i="50"/>
  <c r="R21" i="50" s="1"/>
  <c r="E17" i="52" s="1"/>
  <c r="K37" i="50"/>
  <c r="R37" i="50" s="1"/>
  <c r="E33" i="52" s="1"/>
  <c r="E26" i="65" s="1"/>
  <c r="K19" i="50"/>
  <c r="R19" i="50" s="1"/>
  <c r="E15" i="52" s="1"/>
  <c r="E11" i="65" s="1"/>
  <c r="K44" i="50"/>
  <c r="R44" i="50" s="1"/>
  <c r="E40" i="52" s="1"/>
  <c r="E33" i="65" s="1"/>
  <c r="K38" i="50"/>
  <c r="R38" i="50" s="1"/>
  <c r="E34" i="52" s="1"/>
  <c r="E27" i="65" s="1"/>
  <c r="K51" i="50"/>
  <c r="R51" i="50" s="1"/>
  <c r="E47" i="52" s="1"/>
  <c r="E40" i="65" s="1"/>
  <c r="K48" i="50"/>
  <c r="R48" i="50" s="1"/>
  <c r="E44" i="52" s="1"/>
  <c r="E37" i="65" s="1"/>
  <c r="K43" i="50"/>
  <c r="R43" i="50" s="1"/>
  <c r="E39" i="52" s="1"/>
  <c r="E32" i="65" s="1"/>
  <c r="K30" i="50"/>
  <c r="R30" i="50" s="1"/>
  <c r="E26" i="52" s="1"/>
  <c r="E19" i="65" s="1"/>
  <c r="K11" i="50"/>
  <c r="R11" i="50" s="1"/>
  <c r="E7" i="52" s="1"/>
  <c r="K58" i="50"/>
  <c r="R58" i="50" s="1"/>
  <c r="K60" i="50"/>
  <c r="R60" i="50" s="1"/>
  <c r="K13" i="50"/>
  <c r="R13" i="50" s="1"/>
  <c r="E9" i="52" s="1"/>
  <c r="K50" i="50"/>
  <c r="R50" i="50" s="1"/>
  <c r="E46" i="52" s="1"/>
  <c r="E39" i="65" s="1"/>
  <c r="K12" i="50"/>
  <c r="R12" i="50" s="1"/>
  <c r="E8" i="52" s="1"/>
  <c r="K26" i="50"/>
  <c r="R26" i="50" s="1"/>
  <c r="E22" i="52" s="1"/>
  <c r="E15" i="65" s="1"/>
  <c r="K20" i="50"/>
  <c r="R20" i="50" s="1"/>
  <c r="E16" i="52" s="1"/>
  <c r="E41" i="65" l="1"/>
  <c r="E43" i="65" s="1"/>
  <c r="M5" i="51"/>
  <c r="M35" i="51" s="1"/>
  <c r="R65" i="50"/>
  <c r="I52" i="60" s="1"/>
  <c r="O5" i="51"/>
  <c r="O34" i="51" s="1"/>
  <c r="R66" i="50"/>
  <c r="I53" i="60" s="1"/>
  <c r="I5" i="51"/>
  <c r="I20" i="51" s="1"/>
  <c r="R67" i="50"/>
  <c r="K5" i="51" s="1"/>
  <c r="K49" i="51" s="1"/>
  <c r="Q5" i="51"/>
  <c r="Q21" i="51" s="1"/>
  <c r="R62" i="50"/>
  <c r="K7" i="50"/>
  <c r="R9" i="50"/>
  <c r="K10" i="51" l="1"/>
  <c r="K48" i="51"/>
  <c r="I54" i="60"/>
  <c r="I55" i="60" s="1"/>
  <c r="K24" i="51"/>
  <c r="K16" i="51"/>
  <c r="K26" i="51"/>
  <c r="K31" i="51"/>
  <c r="K18" i="51"/>
  <c r="K34" i="51"/>
  <c r="M32" i="51"/>
  <c r="M50" i="51"/>
  <c r="M46" i="51"/>
  <c r="M20" i="51"/>
  <c r="M13" i="51"/>
  <c r="M39" i="51"/>
  <c r="M44" i="51"/>
  <c r="M9" i="51"/>
  <c r="M8" i="51"/>
  <c r="K22" i="51"/>
  <c r="K9" i="51"/>
  <c r="M45" i="51"/>
  <c r="M15" i="51"/>
  <c r="K20" i="51"/>
  <c r="K36" i="51"/>
  <c r="M17" i="51"/>
  <c r="M29" i="51"/>
  <c r="M40" i="51"/>
  <c r="M33" i="51"/>
  <c r="M21" i="51"/>
  <c r="M12" i="51"/>
  <c r="M16" i="51"/>
  <c r="M25" i="51"/>
  <c r="K11" i="51"/>
  <c r="K35" i="51"/>
  <c r="K50" i="51"/>
  <c r="K37" i="51"/>
  <c r="K30" i="51"/>
  <c r="K43" i="51"/>
  <c r="K13" i="51"/>
  <c r="K29" i="51"/>
  <c r="K32" i="51"/>
  <c r="K33" i="51"/>
  <c r="K46" i="51"/>
  <c r="K40" i="51"/>
  <c r="K41" i="51"/>
  <c r="K51" i="51"/>
  <c r="K44" i="51"/>
  <c r="K14" i="51"/>
  <c r="K47" i="51"/>
  <c r="K39" i="51"/>
  <c r="K27" i="51"/>
  <c r="K45" i="51"/>
  <c r="M31" i="51"/>
  <c r="M34" i="51"/>
  <c r="M48" i="51"/>
  <c r="M49" i="51"/>
  <c r="M19" i="51"/>
  <c r="M47" i="51"/>
  <c r="M14" i="51"/>
  <c r="M24" i="51"/>
  <c r="K28" i="51"/>
  <c r="K25" i="51"/>
  <c r="K23" i="51"/>
  <c r="K21" i="51"/>
  <c r="K8" i="51"/>
  <c r="K12" i="51"/>
  <c r="K38" i="51"/>
  <c r="K19" i="51"/>
  <c r="K17" i="51"/>
  <c r="K42" i="51"/>
  <c r="M23" i="51"/>
  <c r="M37" i="51"/>
  <c r="M43" i="51"/>
  <c r="M26" i="51"/>
  <c r="M18" i="51"/>
  <c r="M27" i="51"/>
  <c r="M11" i="51"/>
  <c r="M41" i="51"/>
  <c r="M36" i="51"/>
  <c r="M51" i="51"/>
  <c r="M30" i="51"/>
  <c r="E5" i="51"/>
  <c r="E43" i="51" s="1"/>
  <c r="M38" i="51"/>
  <c r="M10" i="51"/>
  <c r="M42" i="51"/>
  <c r="M22" i="51"/>
  <c r="M28" i="51"/>
  <c r="Q27" i="51"/>
  <c r="I51" i="51"/>
  <c r="I26" i="51"/>
  <c r="K15" i="51"/>
  <c r="I40" i="51"/>
  <c r="I16" i="51"/>
  <c r="I27" i="51"/>
  <c r="I15" i="51"/>
  <c r="I35" i="51"/>
  <c r="I45" i="51"/>
  <c r="I36" i="51"/>
  <c r="I8" i="51"/>
  <c r="I39" i="51"/>
  <c r="I43" i="51"/>
  <c r="I24" i="51"/>
  <c r="I42" i="51"/>
  <c r="I38" i="51"/>
  <c r="I10" i="51"/>
  <c r="I48" i="51"/>
  <c r="I14" i="51"/>
  <c r="I33" i="51"/>
  <c r="I49" i="51"/>
  <c r="I23" i="51"/>
  <c r="Q41" i="51"/>
  <c r="Q46" i="51"/>
  <c r="I29" i="51"/>
  <c r="I34" i="51"/>
  <c r="I44" i="51"/>
  <c r="I13" i="51"/>
  <c r="I32" i="51"/>
  <c r="I31" i="51"/>
  <c r="I21" i="51"/>
  <c r="I25" i="51"/>
  <c r="I19" i="51"/>
  <c r="I41" i="51"/>
  <c r="I11" i="51"/>
  <c r="I12" i="51"/>
  <c r="I17" i="51"/>
  <c r="I18" i="51"/>
  <c r="I9" i="51"/>
  <c r="I28" i="51"/>
  <c r="I46" i="51"/>
  <c r="Q11" i="51"/>
  <c r="I47" i="51"/>
  <c r="I50" i="51"/>
  <c r="I37" i="51"/>
  <c r="I22" i="51"/>
  <c r="I30" i="51"/>
  <c r="Q45" i="51"/>
  <c r="Q33" i="51"/>
  <c r="G5" i="51"/>
  <c r="G30" i="51" s="1"/>
  <c r="O36" i="51"/>
  <c r="Q36" i="51"/>
  <c r="O33" i="51"/>
  <c r="Q51" i="51"/>
  <c r="O13" i="51"/>
  <c r="Q40" i="51"/>
  <c r="Q42" i="51"/>
  <c r="Q20" i="51"/>
  <c r="O46" i="51"/>
  <c r="Q50" i="51"/>
  <c r="O16" i="51"/>
  <c r="O38" i="51"/>
  <c r="Q17" i="51"/>
  <c r="O22" i="51"/>
  <c r="O15" i="51"/>
  <c r="O19" i="51"/>
  <c r="O44" i="51"/>
  <c r="O35" i="51"/>
  <c r="Q23" i="51"/>
  <c r="O31" i="51"/>
  <c r="Q13" i="51"/>
  <c r="Q16" i="51"/>
  <c r="Q43" i="51"/>
  <c r="O17" i="51"/>
  <c r="O32" i="51"/>
  <c r="O37" i="51"/>
  <c r="Q12" i="51"/>
  <c r="O47" i="51"/>
  <c r="Q30" i="51"/>
  <c r="Q9" i="51"/>
  <c r="O39" i="51"/>
  <c r="O14" i="51"/>
  <c r="Q34" i="51"/>
  <c r="O23" i="51"/>
  <c r="O50" i="51"/>
  <c r="O29" i="51"/>
  <c r="O43" i="51"/>
  <c r="O9" i="51"/>
  <c r="O40" i="51"/>
  <c r="O30" i="51"/>
  <c r="O42" i="51"/>
  <c r="Q49" i="51"/>
  <c r="O27" i="51"/>
  <c r="Q22" i="51"/>
  <c r="O20" i="51"/>
  <c r="Q44" i="51"/>
  <c r="O28" i="51"/>
  <c r="O8" i="51"/>
  <c r="Q24" i="51"/>
  <c r="O26" i="51"/>
  <c r="O21" i="51"/>
  <c r="O18" i="51"/>
  <c r="Q37" i="51"/>
  <c r="O12" i="51"/>
  <c r="Q10" i="51"/>
  <c r="O41" i="51"/>
  <c r="Q31" i="51"/>
  <c r="O48" i="51"/>
  <c r="O25" i="51"/>
  <c r="O49" i="51"/>
  <c r="Q39" i="51"/>
  <c r="Q19" i="51"/>
  <c r="Q15" i="51"/>
  <c r="O24" i="51"/>
  <c r="Q47" i="51"/>
  <c r="O45" i="51"/>
  <c r="Q28" i="51"/>
  <c r="Q29" i="51"/>
  <c r="O51" i="51"/>
  <c r="Q8" i="51"/>
  <c r="Q14" i="51"/>
  <c r="Q48" i="51"/>
  <c r="O10" i="51"/>
  <c r="O11" i="51"/>
  <c r="Q25" i="51"/>
  <c r="Q35" i="51"/>
  <c r="Q38" i="51"/>
  <c r="Q32" i="51"/>
  <c r="Q26" i="51"/>
  <c r="Q18" i="51"/>
  <c r="R61" i="50"/>
  <c r="R7" i="50"/>
  <c r="E5" i="52"/>
  <c r="E49" i="52" s="1"/>
  <c r="E21" i="51" l="1"/>
  <c r="G15" i="51"/>
  <c r="E8" i="51"/>
  <c r="E41" i="51"/>
  <c r="E40" i="51"/>
  <c r="E48" i="51"/>
  <c r="E42" i="51"/>
  <c r="E28" i="51"/>
  <c r="E10" i="51"/>
  <c r="E17" i="51"/>
  <c r="E23" i="51"/>
  <c r="E32" i="51"/>
  <c r="E31" i="51"/>
  <c r="E14" i="51"/>
  <c r="E13" i="51"/>
  <c r="E18" i="51"/>
  <c r="E26" i="51"/>
  <c r="E12" i="51"/>
  <c r="E20" i="51"/>
  <c r="E27" i="51"/>
  <c r="E46" i="51"/>
  <c r="E11" i="51"/>
  <c r="E39" i="51"/>
  <c r="E44" i="51"/>
  <c r="E50" i="51"/>
  <c r="E19" i="51"/>
  <c r="E49" i="51"/>
  <c r="E47" i="51"/>
  <c r="G25" i="51"/>
  <c r="K6" i="51"/>
  <c r="E38" i="51"/>
  <c r="E9" i="51"/>
  <c r="E33" i="51"/>
  <c r="E51" i="51"/>
  <c r="E25" i="51"/>
  <c r="E36" i="51"/>
  <c r="E45" i="51"/>
  <c r="E22" i="51"/>
  <c r="E16" i="51"/>
  <c r="M6" i="51"/>
  <c r="E24" i="51"/>
  <c r="E37" i="51"/>
  <c r="E34" i="51"/>
  <c r="E15" i="51"/>
  <c r="E35" i="51"/>
  <c r="E30" i="51"/>
  <c r="R30" i="51" s="1"/>
  <c r="F27" i="52" s="1"/>
  <c r="E29" i="51"/>
  <c r="G36" i="51"/>
  <c r="G44" i="51"/>
  <c r="G12" i="51"/>
  <c r="G45" i="51"/>
  <c r="G22" i="51"/>
  <c r="G8" i="51"/>
  <c r="I6" i="51"/>
  <c r="G39" i="51"/>
  <c r="G49" i="51"/>
  <c r="G27" i="51"/>
  <c r="G34" i="51"/>
  <c r="G14" i="51"/>
  <c r="G9" i="51"/>
  <c r="G10" i="51"/>
  <c r="G48" i="51"/>
  <c r="G18" i="51"/>
  <c r="G50" i="51"/>
  <c r="G37" i="51"/>
  <c r="G16" i="51"/>
  <c r="G17" i="51"/>
  <c r="G21" i="51"/>
  <c r="G31" i="51"/>
  <c r="G26" i="51"/>
  <c r="G23" i="51"/>
  <c r="G47" i="51"/>
  <c r="G40" i="51"/>
  <c r="G11" i="51"/>
  <c r="O6" i="51"/>
  <c r="G41" i="51"/>
  <c r="G51" i="51"/>
  <c r="G38" i="51"/>
  <c r="G33" i="51"/>
  <c r="G24" i="51"/>
  <c r="G13" i="51"/>
  <c r="G46" i="51"/>
  <c r="R4" i="51"/>
  <c r="G19" i="51"/>
  <c r="G28" i="51"/>
  <c r="G29" i="51"/>
  <c r="G20" i="51"/>
  <c r="G42" i="51"/>
  <c r="G43" i="51"/>
  <c r="R43" i="51" s="1"/>
  <c r="F40" i="52" s="1"/>
  <c r="G35" i="51"/>
  <c r="G32" i="51"/>
  <c r="Q6" i="51"/>
  <c r="R12" i="51" l="1"/>
  <c r="F9" i="52" s="1"/>
  <c r="C9" i="52" s="1"/>
  <c r="R21" i="51"/>
  <c r="F18" i="52" s="1"/>
  <c r="C18" i="52" s="1"/>
  <c r="C40" i="52"/>
  <c r="F33" i="65"/>
  <c r="C27" i="52"/>
  <c r="Q27" i="52" s="1"/>
  <c r="F20" i="65"/>
  <c r="R28" i="51"/>
  <c r="F25" i="52" s="1"/>
  <c r="R9" i="51"/>
  <c r="F6" i="52" s="1"/>
  <c r="C6" i="52" s="1"/>
  <c r="R41" i="51"/>
  <c r="F38" i="52" s="1"/>
  <c r="R8" i="51"/>
  <c r="F5" i="52" s="1"/>
  <c r="C5" i="52" s="1"/>
  <c r="R18" i="51"/>
  <c r="F15" i="52" s="1"/>
  <c r="R49" i="51"/>
  <c r="F46" i="52" s="1"/>
  <c r="R19" i="51"/>
  <c r="F16" i="52" s="1"/>
  <c r="C16" i="52" s="1"/>
  <c r="M19" i="52" s="1"/>
  <c r="R19" i="52" s="1"/>
  <c r="R31" i="51"/>
  <c r="F28" i="52" s="1"/>
  <c r="R48" i="51"/>
  <c r="F45" i="52" s="1"/>
  <c r="R11" i="51"/>
  <c r="F8" i="52" s="1"/>
  <c r="C8" i="52" s="1"/>
  <c r="R15" i="51"/>
  <c r="F12" i="52" s="1"/>
  <c r="R42" i="51"/>
  <c r="F39" i="52" s="1"/>
  <c r="R40" i="51"/>
  <c r="F37" i="52" s="1"/>
  <c r="R37" i="51"/>
  <c r="F34" i="52" s="1"/>
  <c r="R47" i="51"/>
  <c r="F44" i="52" s="1"/>
  <c r="R10" i="51"/>
  <c r="F7" i="52" s="1"/>
  <c r="C7" i="52" s="1"/>
  <c r="R46" i="51"/>
  <c r="F43" i="52" s="1"/>
  <c r="R17" i="51"/>
  <c r="F14" i="52" s="1"/>
  <c r="R20" i="51"/>
  <c r="F17" i="52" s="1"/>
  <c r="C17" i="52" s="1"/>
  <c r="R50" i="51"/>
  <c r="F47" i="52" s="1"/>
  <c r="R27" i="51"/>
  <c r="F24" i="52" s="1"/>
  <c r="R23" i="51"/>
  <c r="F20" i="52" s="1"/>
  <c r="R32" i="51"/>
  <c r="F29" i="52" s="1"/>
  <c r="R51" i="51"/>
  <c r="F48" i="52" s="1"/>
  <c r="R26" i="51"/>
  <c r="F23" i="52" s="1"/>
  <c r="R39" i="51"/>
  <c r="F36" i="52" s="1"/>
  <c r="R44" i="51"/>
  <c r="F41" i="52" s="1"/>
  <c r="R13" i="51"/>
  <c r="F10" i="52" s="1"/>
  <c r="R14" i="51"/>
  <c r="F11" i="52" s="1"/>
  <c r="R34" i="51"/>
  <c r="F31" i="52" s="1"/>
  <c r="R22" i="51"/>
  <c r="F19" i="52" s="1"/>
  <c r="E6" i="51"/>
  <c r="R25" i="51"/>
  <c r="F22" i="52" s="1"/>
  <c r="R35" i="51"/>
  <c r="F32" i="52" s="1"/>
  <c r="R36" i="51"/>
  <c r="F33" i="52" s="1"/>
  <c r="R45" i="51"/>
  <c r="F42" i="52" s="1"/>
  <c r="R24" i="51"/>
  <c r="F21" i="52" s="1"/>
  <c r="R33" i="51"/>
  <c r="F30" i="52" s="1"/>
  <c r="R29" i="51"/>
  <c r="F26" i="52" s="1"/>
  <c r="R38" i="51"/>
  <c r="F35" i="52" s="1"/>
  <c r="R16" i="51"/>
  <c r="F13" i="52" s="1"/>
  <c r="G6" i="51"/>
  <c r="J28" i="26"/>
  <c r="I28" i="26"/>
  <c r="H28" i="26"/>
  <c r="J27" i="26"/>
  <c r="I27" i="26"/>
  <c r="H27" i="26"/>
  <c r="J26" i="26"/>
  <c r="I26" i="26"/>
  <c r="H26" i="26"/>
  <c r="J23" i="26"/>
  <c r="I23" i="26"/>
  <c r="H23" i="26"/>
  <c r="J22" i="26"/>
  <c r="I22" i="26"/>
  <c r="H22" i="26"/>
  <c r="J21" i="26"/>
  <c r="I21" i="26"/>
  <c r="H21" i="26"/>
  <c r="J20" i="26"/>
  <c r="I20" i="26"/>
  <c r="H20" i="26"/>
  <c r="J17" i="26"/>
  <c r="I17" i="26"/>
  <c r="H17" i="26"/>
  <c r="J16" i="26"/>
  <c r="I16" i="26"/>
  <c r="H16" i="26"/>
  <c r="J15" i="26"/>
  <c r="I15" i="26"/>
  <c r="H15" i="26"/>
  <c r="J19" i="26" l="1"/>
  <c r="O17" i="52"/>
  <c r="R17" i="52" s="1"/>
  <c r="S17" i="52" s="1"/>
  <c r="C38" i="52"/>
  <c r="F31" i="65"/>
  <c r="C36" i="52"/>
  <c r="F29" i="65"/>
  <c r="C42" i="52"/>
  <c r="F35" i="65"/>
  <c r="C10" i="52"/>
  <c r="F6" i="65"/>
  <c r="C47" i="52"/>
  <c r="F40" i="65"/>
  <c r="C39" i="52"/>
  <c r="F32" i="65"/>
  <c r="I28" i="52"/>
  <c r="R28" i="52" s="1"/>
  <c r="C33" i="52"/>
  <c r="F26" i="65"/>
  <c r="C12" i="52"/>
  <c r="F8" i="65"/>
  <c r="C32" i="52"/>
  <c r="F25" i="65"/>
  <c r="C23" i="52"/>
  <c r="F16" i="65"/>
  <c r="C25" i="52"/>
  <c r="Q25" i="52" s="1"/>
  <c r="F18" i="65"/>
  <c r="C19" i="52"/>
  <c r="P19" i="52" s="1"/>
  <c r="K32" i="36" s="1"/>
  <c r="K36" i="36" s="1"/>
  <c r="AE36" i="36" s="1"/>
  <c r="F12" i="65"/>
  <c r="C29" i="52"/>
  <c r="Q29" i="52" s="1"/>
  <c r="F22" i="65"/>
  <c r="C44" i="52"/>
  <c r="F37" i="65"/>
  <c r="C41" i="52"/>
  <c r="F34" i="65"/>
  <c r="C22" i="52"/>
  <c r="F15" i="65"/>
  <c r="C45" i="52"/>
  <c r="F38" i="65"/>
  <c r="C35" i="52"/>
  <c r="F28" i="65"/>
  <c r="C48" i="52"/>
  <c r="Q48" i="52" s="1"/>
  <c r="F42" i="65"/>
  <c r="C30" i="52"/>
  <c r="F23" i="65"/>
  <c r="C31" i="52"/>
  <c r="F24" i="65"/>
  <c r="C20" i="52"/>
  <c r="F13" i="65"/>
  <c r="C34" i="52"/>
  <c r="F27" i="65"/>
  <c r="C46" i="52"/>
  <c r="F39" i="65"/>
  <c r="C14" i="52"/>
  <c r="F10" i="65"/>
  <c r="C13" i="52"/>
  <c r="F9" i="65"/>
  <c r="C43" i="52"/>
  <c r="F36" i="65"/>
  <c r="C28" i="52"/>
  <c r="Q28" i="52" s="1"/>
  <c r="F21" i="65"/>
  <c r="C26" i="52"/>
  <c r="Q26" i="52" s="1"/>
  <c r="F19" i="65"/>
  <c r="C21" i="52"/>
  <c r="F14" i="65"/>
  <c r="C11" i="52"/>
  <c r="F7" i="65"/>
  <c r="C24" i="52"/>
  <c r="F17" i="65"/>
  <c r="C37" i="52"/>
  <c r="F30" i="65"/>
  <c r="C15" i="52"/>
  <c r="F11" i="65"/>
  <c r="S19" i="52"/>
  <c r="G12" i="65"/>
  <c r="K7" i="52"/>
  <c r="I23" i="52"/>
  <c r="I40" i="52"/>
  <c r="I11" i="52"/>
  <c r="I29" i="52"/>
  <c r="I20" i="52"/>
  <c r="I37" i="52"/>
  <c r="I14" i="52"/>
  <c r="I34" i="52"/>
  <c r="M16" i="52"/>
  <c r="R16" i="52" s="1"/>
  <c r="S16" i="52" s="1"/>
  <c r="I25" i="52"/>
  <c r="I46" i="52"/>
  <c r="I31" i="52"/>
  <c r="I48" i="52"/>
  <c r="I26" i="52"/>
  <c r="I43" i="52"/>
  <c r="I5" i="52"/>
  <c r="I27" i="52"/>
  <c r="K11" i="52"/>
  <c r="M22" i="52"/>
  <c r="R22" i="52" s="1"/>
  <c r="K14" i="52"/>
  <c r="O23" i="52"/>
  <c r="O20" i="52"/>
  <c r="F49" i="52"/>
  <c r="F51" i="52" s="1"/>
  <c r="R6" i="51"/>
  <c r="J25" i="26"/>
  <c r="J24" i="26"/>
  <c r="J50" i="26" s="1"/>
  <c r="I50" i="26" s="1"/>
  <c r="J18" i="26"/>
  <c r="J14" i="26"/>
  <c r="J49" i="26" s="1"/>
  <c r="I49" i="26" s="1"/>
  <c r="C37" i="65" l="1"/>
  <c r="K37" i="65"/>
  <c r="C32" i="65"/>
  <c r="K32" i="65" s="1"/>
  <c r="C29" i="65"/>
  <c r="K29" i="65" s="1"/>
  <c r="C38" i="65"/>
  <c r="K38" i="65" s="1"/>
  <c r="C25" i="65"/>
  <c r="K25" i="65" s="1"/>
  <c r="C14" i="65"/>
  <c r="K14" i="65" s="1"/>
  <c r="C11" i="65"/>
  <c r="K11" i="65" s="1"/>
  <c r="C9" i="65"/>
  <c r="C31" i="65"/>
  <c r="K31" i="65" s="1"/>
  <c r="C17" i="65"/>
  <c r="K17" i="65" s="1"/>
  <c r="C34" i="65"/>
  <c r="K34" i="65" s="1"/>
  <c r="C26" i="65"/>
  <c r="C28" i="65"/>
  <c r="K28" i="65" s="1"/>
  <c r="C40" i="65"/>
  <c r="K40" i="65" s="1"/>
  <c r="C23" i="65"/>
  <c r="K23" i="65" s="1"/>
  <c r="C8" i="65"/>
  <c r="K8" i="65" s="1"/>
  <c r="C35" i="65"/>
  <c r="K35" i="65" s="1"/>
  <c r="Q31" i="52"/>
  <c r="Q37" i="52"/>
  <c r="Q46" i="52"/>
  <c r="C6" i="65"/>
  <c r="F41" i="65"/>
  <c r="F43" i="65" s="1"/>
  <c r="C12" i="65"/>
  <c r="L12" i="65" s="1"/>
  <c r="Q40" i="52"/>
  <c r="Q43" i="52"/>
  <c r="Q23" i="52"/>
  <c r="Q11" i="52"/>
  <c r="Q34" i="52"/>
  <c r="C49" i="52"/>
  <c r="Q14" i="52"/>
  <c r="R23" i="52"/>
  <c r="P26" i="52"/>
  <c r="K7" i="59" s="1"/>
  <c r="K9" i="59" s="1"/>
  <c r="R26" i="52"/>
  <c r="G19" i="65" s="1"/>
  <c r="R14" i="52"/>
  <c r="P37" i="52"/>
  <c r="R57" i="57" s="1"/>
  <c r="T57" i="57" s="1"/>
  <c r="R37" i="52"/>
  <c r="G30" i="65" s="1"/>
  <c r="P28" i="52"/>
  <c r="K64" i="60" s="1"/>
  <c r="P31" i="52"/>
  <c r="R6" i="57" s="1"/>
  <c r="R5" i="57" s="1"/>
  <c r="R31" i="52"/>
  <c r="R20" i="52"/>
  <c r="P48" i="52"/>
  <c r="R48" i="52"/>
  <c r="P29" i="52"/>
  <c r="K77" i="60" s="1"/>
  <c r="R29" i="52"/>
  <c r="G22" i="65" s="1"/>
  <c r="S28" i="52"/>
  <c r="G21" i="65"/>
  <c r="P25" i="52"/>
  <c r="C7" i="59" s="1"/>
  <c r="C19" i="59" s="1"/>
  <c r="R25" i="52"/>
  <c r="G18" i="65" s="1"/>
  <c r="Q20" i="52"/>
  <c r="P27" i="52"/>
  <c r="O5" i="59" s="1"/>
  <c r="O10" i="59" s="1"/>
  <c r="R27" i="52"/>
  <c r="P40" i="52"/>
  <c r="R56" i="59" s="1"/>
  <c r="T56" i="59" s="1"/>
  <c r="R40" i="52"/>
  <c r="P46" i="52"/>
  <c r="R29" i="59" s="1"/>
  <c r="T29" i="59" s="1"/>
  <c r="R46" i="52"/>
  <c r="G39" i="65" s="1"/>
  <c r="P43" i="52"/>
  <c r="R31" i="57" s="1"/>
  <c r="T31" i="57" s="1"/>
  <c r="R43" i="52"/>
  <c r="G36" i="65" s="1"/>
  <c r="P34" i="52"/>
  <c r="R6" i="59" s="1"/>
  <c r="R5" i="59" s="1"/>
  <c r="R34" i="52"/>
  <c r="G27" i="65" s="1"/>
  <c r="S22" i="52"/>
  <c r="G15" i="65"/>
  <c r="P11" i="52"/>
  <c r="K8" i="36" s="1"/>
  <c r="K14" i="36" s="1"/>
  <c r="Z14" i="36" s="1"/>
  <c r="R11" i="52"/>
  <c r="P20" i="52"/>
  <c r="K58" i="36" s="1"/>
  <c r="K60" i="36" s="1"/>
  <c r="Z60" i="36" s="1"/>
  <c r="K49" i="52"/>
  <c r="K40" i="36"/>
  <c r="AI40" i="36" s="1"/>
  <c r="M49" i="52"/>
  <c r="I49" i="52"/>
  <c r="P14" i="52"/>
  <c r="X8" i="36" s="1"/>
  <c r="X20" i="36" s="1"/>
  <c r="AO20" i="36" s="1"/>
  <c r="K8" i="52"/>
  <c r="P22" i="52"/>
  <c r="X32" i="36" s="1"/>
  <c r="X44" i="36" s="1"/>
  <c r="AQ44" i="36" s="1"/>
  <c r="AQ8" i="36" s="1"/>
  <c r="C6" i="57" s="1"/>
  <c r="O49" i="52"/>
  <c r="K34" i="36"/>
  <c r="Y34" i="36" s="1"/>
  <c r="Y8" i="36" s="1"/>
  <c r="G10" i="60" s="1"/>
  <c r="P23" i="52"/>
  <c r="X58" i="36" s="1"/>
  <c r="X73" i="36" s="1"/>
  <c r="AO73" i="36" s="1"/>
  <c r="K44" i="36"/>
  <c r="AF44" i="36" s="1"/>
  <c r="AF8" i="36" s="1"/>
  <c r="C5" i="57" s="1"/>
  <c r="K43" i="36"/>
  <c r="AB43" i="36" s="1"/>
  <c r="AB8" i="36" s="1"/>
  <c r="G13" i="60" s="1"/>
  <c r="J13" i="60" s="1"/>
  <c r="H5" i="60" l="1"/>
  <c r="H39" i="60" s="1"/>
  <c r="K39" i="60" s="1"/>
  <c r="K15" i="59"/>
  <c r="K17" i="59"/>
  <c r="O14" i="59"/>
  <c r="O19" i="59"/>
  <c r="O18" i="59"/>
  <c r="O16" i="59"/>
  <c r="O17" i="59"/>
  <c r="O15" i="59"/>
  <c r="O13" i="59"/>
  <c r="D51" i="26"/>
  <c r="K81" i="60"/>
  <c r="L77" i="60"/>
  <c r="K12" i="65"/>
  <c r="L64" i="60"/>
  <c r="K67" i="60"/>
  <c r="C22" i="65"/>
  <c r="L22" i="65" s="1"/>
  <c r="C30" i="65"/>
  <c r="L30" i="65" s="1"/>
  <c r="H23" i="65"/>
  <c r="I23" i="65"/>
  <c r="J23" i="65"/>
  <c r="L23" i="65"/>
  <c r="L25" i="65"/>
  <c r="H25" i="65"/>
  <c r="I25" i="65"/>
  <c r="J25" i="65"/>
  <c r="C27" i="65"/>
  <c r="L27" i="65" s="1"/>
  <c r="H11" i="65"/>
  <c r="I11" i="65"/>
  <c r="J11" i="65"/>
  <c r="L11" i="65"/>
  <c r="H29" i="65"/>
  <c r="I29" i="65"/>
  <c r="J29" i="65"/>
  <c r="L29" i="65"/>
  <c r="J9" i="65"/>
  <c r="L9" i="65"/>
  <c r="I9" i="65"/>
  <c r="H9" i="65"/>
  <c r="H34" i="65"/>
  <c r="I34" i="65"/>
  <c r="J34" i="65"/>
  <c r="L34" i="65"/>
  <c r="C19" i="65"/>
  <c r="C18" i="65"/>
  <c r="L18" i="65" s="1"/>
  <c r="J35" i="65"/>
  <c r="L35" i="65"/>
  <c r="H35" i="65"/>
  <c r="I35" i="65"/>
  <c r="H31" i="65"/>
  <c r="I31" i="65"/>
  <c r="J31" i="65"/>
  <c r="L31" i="65"/>
  <c r="I6" i="65"/>
  <c r="J6" i="65"/>
  <c r="L6" i="65"/>
  <c r="H6" i="65"/>
  <c r="H26" i="65"/>
  <c r="I26" i="65"/>
  <c r="J26" i="65"/>
  <c r="L26" i="65"/>
  <c r="K6" i="65"/>
  <c r="C36" i="65"/>
  <c r="L36" i="65" s="1"/>
  <c r="L38" i="65"/>
  <c r="H38" i="65"/>
  <c r="I38" i="65"/>
  <c r="J38" i="65"/>
  <c r="C39" i="65"/>
  <c r="L39" i="65" s="1"/>
  <c r="J12" i="65"/>
  <c r="H12" i="65"/>
  <c r="I12" i="65"/>
  <c r="H28" i="65"/>
  <c r="I28" i="65"/>
  <c r="J28" i="65"/>
  <c r="L28" i="65"/>
  <c r="H37" i="65"/>
  <c r="I37" i="65"/>
  <c r="J37" i="65"/>
  <c r="L37" i="65"/>
  <c r="C15" i="65"/>
  <c r="J17" i="65"/>
  <c r="L17" i="65"/>
  <c r="H17" i="65"/>
  <c r="I17" i="65"/>
  <c r="L40" i="65"/>
  <c r="I40" i="65"/>
  <c r="J40" i="65"/>
  <c r="H40" i="65"/>
  <c r="I32" i="65"/>
  <c r="J32" i="65"/>
  <c r="L32" i="65"/>
  <c r="H32" i="65"/>
  <c r="C21" i="65"/>
  <c r="L21" i="65" s="1"/>
  <c r="H8" i="65"/>
  <c r="I8" i="65"/>
  <c r="J8" i="65"/>
  <c r="L8" i="65"/>
  <c r="K26" i="65"/>
  <c r="K9" i="65"/>
  <c r="I14" i="65"/>
  <c r="J14" i="65"/>
  <c r="L14" i="65"/>
  <c r="H14" i="65"/>
  <c r="S23" i="52"/>
  <c r="K16" i="36"/>
  <c r="AC16" i="36" s="1"/>
  <c r="AC8" i="36" s="1"/>
  <c r="G14" i="60" s="1"/>
  <c r="Q49" i="52"/>
  <c r="S37" i="52"/>
  <c r="H19" i="60"/>
  <c r="K19" i="60" s="1"/>
  <c r="F77" i="60"/>
  <c r="S14" i="52"/>
  <c r="K20" i="36"/>
  <c r="AD20" i="36" s="1"/>
  <c r="S29" i="52"/>
  <c r="G16" i="65"/>
  <c r="H22" i="60"/>
  <c r="K22" i="60" s="1"/>
  <c r="S26" i="52"/>
  <c r="H32" i="60"/>
  <c r="K32" i="60" s="1"/>
  <c r="H12" i="60"/>
  <c r="H31" i="60"/>
  <c r="K31" i="60" s="1"/>
  <c r="H46" i="60"/>
  <c r="K46" i="60" s="1"/>
  <c r="H25" i="60"/>
  <c r="K25" i="60" s="1"/>
  <c r="K18" i="36"/>
  <c r="AG18" i="36" s="1"/>
  <c r="H13" i="60"/>
  <c r="H28" i="60"/>
  <c r="K28" i="60" s="1"/>
  <c r="G10" i="65"/>
  <c r="S46" i="52"/>
  <c r="S31" i="52"/>
  <c r="G24" i="65"/>
  <c r="H43" i="60"/>
  <c r="H38" i="60"/>
  <c r="K38" i="60" s="1"/>
  <c r="S40" i="52"/>
  <c r="G33" i="65"/>
  <c r="S25" i="52"/>
  <c r="H15" i="60"/>
  <c r="K15" i="60" s="1"/>
  <c r="S20" i="52"/>
  <c r="G13" i="65"/>
  <c r="K10" i="36"/>
  <c r="AE11" i="36" s="1"/>
  <c r="H40" i="60"/>
  <c r="H9" i="60"/>
  <c r="H47" i="60"/>
  <c r="K47" i="60" s="1"/>
  <c r="G20" i="65"/>
  <c r="S27" i="52"/>
  <c r="S43" i="52"/>
  <c r="H35" i="60"/>
  <c r="K35" i="60" s="1"/>
  <c r="H48" i="60"/>
  <c r="H16" i="60"/>
  <c r="K16" i="60" s="1"/>
  <c r="H21" i="60"/>
  <c r="S48" i="52"/>
  <c r="G42" i="65"/>
  <c r="S34" i="52"/>
  <c r="K12" i="36"/>
  <c r="AI12" i="36" s="1"/>
  <c r="K22" i="36"/>
  <c r="AH22" i="36" s="1"/>
  <c r="G7" i="65"/>
  <c r="S11" i="52"/>
  <c r="X14" i="36"/>
  <c r="K66" i="36"/>
  <c r="AI66" i="36" s="1"/>
  <c r="K70" i="36"/>
  <c r="AE70" i="36" s="1"/>
  <c r="X22" i="36"/>
  <c r="AS22" i="36" s="1"/>
  <c r="K75" i="36"/>
  <c r="AH75" i="36" s="1"/>
  <c r="K73" i="36"/>
  <c r="AD73" i="36" s="1"/>
  <c r="K71" i="36"/>
  <c r="AG71" i="36" s="1"/>
  <c r="K62" i="36"/>
  <c r="AE62" i="36" s="1"/>
  <c r="K69" i="36"/>
  <c r="AA69" i="36" s="1"/>
  <c r="AA8" i="36" s="1"/>
  <c r="G12" i="60" s="1"/>
  <c r="AO8" i="36"/>
  <c r="G21" i="60" s="1"/>
  <c r="X12" i="36"/>
  <c r="AT12" i="36" s="1"/>
  <c r="AT8" i="36" s="1"/>
  <c r="X16" i="36"/>
  <c r="AN16" i="36" s="1"/>
  <c r="AN8" i="36" s="1"/>
  <c r="G20" i="60" s="1"/>
  <c r="X10" i="36"/>
  <c r="AP11" i="36" s="1"/>
  <c r="X18" i="36"/>
  <c r="AR18" i="36" s="1"/>
  <c r="X43" i="36"/>
  <c r="AM43" i="36" s="1"/>
  <c r="AM8" i="36" s="1"/>
  <c r="G19" i="60" s="1"/>
  <c r="J19" i="60" s="1"/>
  <c r="M52" i="52"/>
  <c r="C20" i="57"/>
  <c r="X75" i="36"/>
  <c r="AS75" i="36" s="1"/>
  <c r="X70" i="36"/>
  <c r="AP70" i="36" s="1"/>
  <c r="P49" i="52"/>
  <c r="P50" i="52" s="1"/>
  <c r="X71" i="36"/>
  <c r="AR71" i="36" s="1"/>
  <c r="K46" i="36"/>
  <c r="Z8" i="36"/>
  <c r="G11" i="60" s="1"/>
  <c r="G9" i="60" s="1"/>
  <c r="C44" i="26"/>
  <c r="C45" i="26"/>
  <c r="C43" i="26"/>
  <c r="C42" i="26"/>
  <c r="I79" i="60" l="1"/>
  <c r="L79" i="60" s="1"/>
  <c r="I74" i="60"/>
  <c r="L74" i="60" s="1"/>
  <c r="L19" i="60"/>
  <c r="I13" i="60"/>
  <c r="K13" i="60"/>
  <c r="L13" i="60" s="1"/>
  <c r="H15" i="65"/>
  <c r="I15" i="65"/>
  <c r="J15" i="65"/>
  <c r="K15" i="65"/>
  <c r="J19" i="65"/>
  <c r="H19" i="65"/>
  <c r="I19" i="65"/>
  <c r="K19" i="65"/>
  <c r="C16" i="65"/>
  <c r="L16" i="65" s="1"/>
  <c r="L15" i="65"/>
  <c r="L19" i="65"/>
  <c r="C24" i="65"/>
  <c r="L24" i="65" s="1"/>
  <c r="H21" i="65"/>
  <c r="I21" i="65"/>
  <c r="J21" i="65"/>
  <c r="K21" i="65"/>
  <c r="C33" i="65"/>
  <c r="L33" i="65" s="1"/>
  <c r="J30" i="65"/>
  <c r="H30" i="65"/>
  <c r="I30" i="65"/>
  <c r="K30" i="65"/>
  <c r="C10" i="65"/>
  <c r="L10" i="65" s="1"/>
  <c r="H36" i="65"/>
  <c r="I36" i="65"/>
  <c r="J36" i="65"/>
  <c r="K36" i="65"/>
  <c r="H39" i="65"/>
  <c r="I39" i="65"/>
  <c r="J39" i="65"/>
  <c r="K39" i="65"/>
  <c r="C13" i="65"/>
  <c r="L13" i="65" s="1"/>
  <c r="C42" i="65"/>
  <c r="L42" i="65" s="1"/>
  <c r="C20" i="65"/>
  <c r="J27" i="65"/>
  <c r="I27" i="65"/>
  <c r="H27" i="65"/>
  <c r="K27" i="65"/>
  <c r="J18" i="65"/>
  <c r="H18" i="65"/>
  <c r="I18" i="65"/>
  <c r="K18" i="65"/>
  <c r="H22" i="65"/>
  <c r="I22" i="65"/>
  <c r="J22" i="65"/>
  <c r="K22" i="65"/>
  <c r="Q52" i="52"/>
  <c r="C7" i="65"/>
  <c r="G41" i="65"/>
  <c r="G43" i="65" s="1"/>
  <c r="I21" i="60"/>
  <c r="I9" i="60"/>
  <c r="H23" i="60"/>
  <c r="AD8" i="36"/>
  <c r="G15" i="60" s="1"/>
  <c r="I19" i="60"/>
  <c r="G45" i="60"/>
  <c r="H33" i="60"/>
  <c r="H49" i="60"/>
  <c r="H17" i="60"/>
  <c r="I12" i="60"/>
  <c r="AG8" i="36"/>
  <c r="AI8" i="36"/>
  <c r="O6" i="57" s="1"/>
  <c r="O10" i="57" s="1"/>
  <c r="O16" i="57" s="1"/>
  <c r="K24" i="36"/>
  <c r="AH8" i="36"/>
  <c r="AE8" i="36"/>
  <c r="G16" i="60" s="1"/>
  <c r="J16" i="60" s="1"/>
  <c r="L16" i="60" s="1"/>
  <c r="AS8" i="36"/>
  <c r="AP8" i="36"/>
  <c r="G22" i="60" s="1"/>
  <c r="K78" i="36"/>
  <c r="X24" i="36"/>
  <c r="X46" i="36"/>
  <c r="AR8" i="36"/>
  <c r="X77" i="36"/>
  <c r="O11" i="59"/>
  <c r="I22" i="60" l="1"/>
  <c r="J22" i="60"/>
  <c r="L22" i="60" s="1"/>
  <c r="I15" i="60"/>
  <c r="J15" i="60"/>
  <c r="L15" i="60" s="1"/>
  <c r="C41" i="65"/>
  <c r="H7" i="65"/>
  <c r="I7" i="65"/>
  <c r="J7" i="65"/>
  <c r="K7" i="65"/>
  <c r="L7" i="65"/>
  <c r="J42" i="65"/>
  <c r="I42" i="65"/>
  <c r="H42" i="65"/>
  <c r="K42" i="65"/>
  <c r="H33" i="65"/>
  <c r="I33" i="65"/>
  <c r="J33" i="65"/>
  <c r="K33" i="65"/>
  <c r="H20" i="65"/>
  <c r="I20" i="65"/>
  <c r="J20" i="65"/>
  <c r="K20" i="65"/>
  <c r="I24" i="65"/>
  <c r="J24" i="65"/>
  <c r="H24" i="65"/>
  <c r="K24" i="65"/>
  <c r="H13" i="65"/>
  <c r="I13" i="65"/>
  <c r="J13" i="65"/>
  <c r="K13" i="65"/>
  <c r="L20" i="65"/>
  <c r="H10" i="65"/>
  <c r="I10" i="65"/>
  <c r="J10" i="65"/>
  <c r="K10" i="65"/>
  <c r="H16" i="65"/>
  <c r="I16" i="65"/>
  <c r="J16" i="65"/>
  <c r="K16" i="65"/>
  <c r="H50" i="60"/>
  <c r="I81" i="60"/>
  <c r="G39" i="60"/>
  <c r="K5" i="57"/>
  <c r="K6" i="57"/>
  <c r="AJ8" i="36"/>
  <c r="X3" i="36"/>
  <c r="O11" i="57"/>
  <c r="O18" i="57"/>
  <c r="O20" i="57"/>
  <c r="O13" i="57"/>
  <c r="O19" i="57"/>
  <c r="O15" i="57"/>
  <c r="AU8" i="36"/>
  <c r="O17" i="57"/>
  <c r="G23" i="60"/>
  <c r="I23" i="60" s="1"/>
  <c r="G47" i="60"/>
  <c r="I16" i="60"/>
  <c r="G17" i="60"/>
  <c r="I17" i="60" s="1"/>
  <c r="C43" i="65" l="1"/>
  <c r="G5" i="60"/>
  <c r="I5" i="60" s="1"/>
  <c r="I39" i="60"/>
  <c r="J39" i="60"/>
  <c r="L39" i="60" s="1"/>
  <c r="I47" i="60"/>
  <c r="J47" i="60"/>
  <c r="L47" i="60" s="1"/>
  <c r="K9" i="57"/>
  <c r="I66" i="60"/>
  <c r="L66" i="60" s="1"/>
  <c r="X2" i="36"/>
  <c r="X1" i="36" s="1"/>
  <c r="K19" i="57" l="1"/>
  <c r="K20" i="57"/>
  <c r="K11" i="57"/>
  <c r="K16" i="57" s="1"/>
  <c r="G32" i="60"/>
  <c r="I67" i="60"/>
  <c r="I32" i="60" l="1"/>
  <c r="J32" i="60"/>
  <c r="L32" i="60" s="1"/>
  <c r="K15" i="57"/>
  <c r="K17" i="57"/>
  <c r="H65" i="60" s="1"/>
  <c r="AB44" i="26" l="1"/>
  <c r="AB60" i="26" s="1"/>
  <c r="AB59" i="26" s="1"/>
  <c r="AB58" i="26" s="1"/>
  <c r="G30" i="60" l="1"/>
  <c r="P52" i="56" l="1"/>
  <c r="P8" i="56" s="1"/>
  <c r="O7" i="56" l="1"/>
  <c r="O6" i="56"/>
  <c r="D10" i="26"/>
  <c r="P15" i="56" l="1"/>
  <c r="D48" i="26"/>
  <c r="C53" i="26" s="1"/>
  <c r="P36" i="26"/>
  <c r="P27" i="26"/>
  <c r="P37" i="26"/>
  <c r="P26" i="26"/>
  <c r="P39" i="26"/>
  <c r="P19" i="26"/>
  <c r="K25" i="57" s="1"/>
  <c r="P17" i="26"/>
  <c r="K22" i="57" s="1"/>
  <c r="P18" i="26"/>
  <c r="K23" i="57" s="1"/>
  <c r="D20" i="26"/>
  <c r="C31" i="57" s="1"/>
  <c r="C7" i="26"/>
  <c r="C8" i="26"/>
  <c r="C9" i="26"/>
  <c r="C6" i="26"/>
  <c r="AA13" i="26"/>
  <c r="AA31" i="26"/>
  <c r="AA32" i="26"/>
  <c r="AA15" i="26"/>
  <c r="AA50" i="26"/>
  <c r="AA34" i="26"/>
  <c r="AA14" i="26"/>
  <c r="C23" i="57"/>
  <c r="C22" i="57"/>
  <c r="AA33" i="26"/>
  <c r="AA51" i="26"/>
  <c r="D20" i="57"/>
  <c r="AA52" i="26"/>
  <c r="D21" i="26"/>
  <c r="P16" i="56" l="1"/>
  <c r="K18" i="59"/>
  <c r="C51" i="26"/>
  <c r="C52" i="26"/>
  <c r="D32" i="26"/>
  <c r="D49" i="26"/>
  <c r="AA60" i="56"/>
  <c r="AA8" i="56"/>
  <c r="AA7" i="56"/>
  <c r="AA9" i="56"/>
  <c r="P24" i="26"/>
  <c r="K31" i="57" s="1"/>
  <c r="AA29" i="26"/>
  <c r="D33" i="26"/>
  <c r="D37" i="26" s="1"/>
  <c r="P39" i="56" l="1"/>
  <c r="P17" i="56"/>
  <c r="P37" i="56"/>
  <c r="P27" i="56"/>
  <c r="P26" i="56"/>
  <c r="AA29" i="56" s="1"/>
  <c r="P36" i="56"/>
  <c r="AA49" i="56" s="1"/>
  <c r="AA48" i="56" s="1"/>
  <c r="P18" i="56"/>
  <c r="K22" i="59" s="1"/>
  <c r="P34" i="26"/>
  <c r="AA30" i="26" s="1"/>
  <c r="AA28" i="26" s="1"/>
  <c r="D50" i="26"/>
  <c r="C50" i="26" s="1"/>
  <c r="AA12" i="56"/>
  <c r="K21" i="59"/>
  <c r="AA26" i="56"/>
  <c r="AA59" i="56"/>
  <c r="AA58" i="56" s="1"/>
  <c r="AA44" i="56" s="1"/>
  <c r="AB60" i="56"/>
  <c r="AB59" i="56" s="1"/>
  <c r="AB58" i="56" s="1"/>
  <c r="AA6" i="56"/>
  <c r="AA25" i="56"/>
  <c r="C39" i="26"/>
  <c r="P38" i="26"/>
  <c r="C49" i="26"/>
  <c r="C18" i="26"/>
  <c r="D18" i="26" s="1"/>
  <c r="C19" i="26"/>
  <c r="D19" i="26" s="1"/>
  <c r="C16" i="26"/>
  <c r="D16" i="26" s="1"/>
  <c r="C17" i="26"/>
  <c r="D17" i="26" s="1"/>
  <c r="C15" i="26"/>
  <c r="D15" i="26" s="1"/>
  <c r="C25" i="57" s="1"/>
  <c r="O19" i="26"/>
  <c r="C28" i="26"/>
  <c r="D28" i="26" s="1"/>
  <c r="P30" i="26" s="1"/>
  <c r="O30" i="26" s="1"/>
  <c r="C26" i="26"/>
  <c r="D26" i="26" s="1"/>
  <c r="P28" i="26" s="1"/>
  <c r="O28" i="26" s="1"/>
  <c r="C29" i="26"/>
  <c r="D29" i="26" s="1"/>
  <c r="C27" i="26"/>
  <c r="D27" i="26" s="1"/>
  <c r="AA12" i="26"/>
  <c r="AA49" i="26"/>
  <c r="C27" i="60"/>
  <c r="AA16" i="26"/>
  <c r="P25" i="26"/>
  <c r="AA18" i="26"/>
  <c r="D54" i="26"/>
  <c r="C54" i="26" s="1"/>
  <c r="D40" i="26"/>
  <c r="C31" i="26"/>
  <c r="D31" i="26" s="1"/>
  <c r="P33" i="26" s="1"/>
  <c r="O33" i="26" s="1"/>
  <c r="P35" i="26" l="1"/>
  <c r="O38" i="26" s="1"/>
  <c r="C30" i="26"/>
  <c r="D30" i="26" s="1"/>
  <c r="P32" i="26" s="1"/>
  <c r="O32" i="26" s="1"/>
  <c r="AA46" i="56"/>
  <c r="AA24" i="56"/>
  <c r="P20" i="26"/>
  <c r="K26" i="57" s="1"/>
  <c r="C26" i="57"/>
  <c r="P31" i="26"/>
  <c r="O31" i="26" s="1"/>
  <c r="P21" i="26"/>
  <c r="K27" i="57" s="1"/>
  <c r="C27" i="57"/>
  <c r="P22" i="26"/>
  <c r="K29" i="57" s="1"/>
  <c r="C29" i="57"/>
  <c r="C40" i="26"/>
  <c r="P40" i="26"/>
  <c r="O40" i="26" s="1"/>
  <c r="P23" i="26"/>
  <c r="K30" i="57" s="1"/>
  <c r="C30" i="57"/>
  <c r="C32" i="57" s="1"/>
  <c r="C42" i="57" s="1"/>
  <c r="P29" i="26"/>
  <c r="O29" i="26" s="1"/>
  <c r="O37" i="26"/>
  <c r="O36" i="26"/>
  <c r="V29" i="26"/>
  <c r="AA41" i="26"/>
  <c r="D43" i="26"/>
  <c r="P42" i="26" s="1"/>
  <c r="D44" i="26"/>
  <c r="P43" i="26" s="1"/>
  <c r="D45" i="26"/>
  <c r="P44" i="26" s="1"/>
  <c r="O44" i="26" s="1"/>
  <c r="V30" i="26"/>
  <c r="D42" i="26"/>
  <c r="P41" i="26" s="1"/>
  <c r="V25" i="26"/>
  <c r="AA48" i="26"/>
  <c r="V24" i="26"/>
  <c r="AA36" i="26"/>
  <c r="V28" i="26"/>
  <c r="V23" i="26"/>
  <c r="V17" i="26"/>
  <c r="V19" i="26"/>
  <c r="V20" i="26"/>
  <c r="V21" i="26"/>
  <c r="V22" i="26"/>
  <c r="V18" i="26"/>
  <c r="V27" i="26"/>
  <c r="AA11" i="26"/>
  <c r="V26" i="26"/>
  <c r="AA38" i="26"/>
  <c r="O43" i="26" l="1"/>
  <c r="O39" i="26"/>
  <c r="O42" i="26"/>
  <c r="AA40" i="26"/>
  <c r="O41" i="26"/>
  <c r="AA45" i="56"/>
  <c r="O23" i="57"/>
  <c r="S8" i="57" s="1"/>
  <c r="S15" i="57" s="1"/>
  <c r="U17" i="26"/>
  <c r="O37" i="57"/>
  <c r="S33" i="57" s="1"/>
  <c r="U23" i="26"/>
  <c r="O53" i="57"/>
  <c r="S59" i="57" s="1"/>
  <c r="T59" i="57" s="1"/>
  <c r="U30" i="26"/>
  <c r="O41" i="57"/>
  <c r="U26" i="26"/>
  <c r="O39" i="57"/>
  <c r="U24" i="26"/>
  <c r="O44" i="57"/>
  <c r="U29" i="26"/>
  <c r="O42" i="57"/>
  <c r="U27" i="26"/>
  <c r="O43" i="57"/>
  <c r="U28" i="26"/>
  <c r="O40" i="57"/>
  <c r="U25" i="26"/>
  <c r="O29" i="57"/>
  <c r="U21" i="26"/>
  <c r="O27" i="57"/>
  <c r="U20" i="26"/>
  <c r="O25" i="57"/>
  <c r="U18" i="26"/>
  <c r="O30" i="57"/>
  <c r="U22" i="26"/>
  <c r="C40" i="57"/>
  <c r="O26" i="57"/>
  <c r="U19" i="26"/>
  <c r="C44" i="57"/>
  <c r="C39" i="57"/>
  <c r="O22" i="26"/>
  <c r="AA21" i="26"/>
  <c r="O23" i="26"/>
  <c r="AA22" i="26"/>
  <c r="K32" i="57"/>
  <c r="K40" i="57" s="1"/>
  <c r="O21" i="26"/>
  <c r="AA20" i="26"/>
  <c r="C45" i="57"/>
  <c r="D32" i="57"/>
  <c r="C36" i="57"/>
  <c r="C37" i="57"/>
  <c r="C41" i="57"/>
  <c r="C43" i="57"/>
  <c r="AA39" i="26"/>
  <c r="AA37" i="26"/>
  <c r="O20" i="26"/>
  <c r="AA19" i="26"/>
  <c r="V34" i="26"/>
  <c r="AA57" i="26"/>
  <c r="V33" i="26"/>
  <c r="AA56" i="26"/>
  <c r="V31" i="26"/>
  <c r="AA54" i="26"/>
  <c r="V32" i="26"/>
  <c r="AA55" i="26"/>
  <c r="R33" i="57" l="1"/>
  <c r="O55" i="57"/>
  <c r="U31" i="26"/>
  <c r="O57" i="57"/>
  <c r="U33" i="26"/>
  <c r="O56" i="57"/>
  <c r="U32" i="26"/>
  <c r="O58" i="57"/>
  <c r="U34" i="26"/>
  <c r="C46" i="57"/>
  <c r="C57" i="57" s="1"/>
  <c r="AA35" i="26"/>
  <c r="AA17" i="26"/>
  <c r="AA10" i="26" s="1"/>
  <c r="AA5" i="26" s="1"/>
  <c r="K44" i="57"/>
  <c r="K36" i="57"/>
  <c r="K37" i="57"/>
  <c r="K41" i="57"/>
  <c r="K43" i="57"/>
  <c r="K42" i="57"/>
  <c r="K39" i="57"/>
  <c r="K45" i="57"/>
  <c r="AA53" i="26"/>
  <c r="T33" i="57"/>
  <c r="D46" i="57" l="1"/>
  <c r="C48" i="57"/>
  <c r="C49" i="57"/>
  <c r="G63" i="60" s="1"/>
  <c r="C55" i="57"/>
  <c r="C52" i="57"/>
  <c r="C53" i="57"/>
  <c r="C56" i="57"/>
  <c r="C50" i="57"/>
  <c r="C58" i="57"/>
  <c r="AA27" i="26"/>
  <c r="K46" i="57"/>
  <c r="K55" i="57" s="1"/>
  <c r="AB8" i="26"/>
  <c r="AB6" i="26"/>
  <c r="AB7" i="26"/>
  <c r="AB9" i="26"/>
  <c r="AB14" i="26"/>
  <c r="AB15" i="26"/>
  <c r="AB13" i="26"/>
  <c r="AB19" i="26"/>
  <c r="AB20" i="26"/>
  <c r="AB21" i="26"/>
  <c r="AB22" i="26"/>
  <c r="AB18" i="26"/>
  <c r="AB16" i="26"/>
  <c r="AB12" i="26"/>
  <c r="AB17" i="26"/>
  <c r="AB11" i="26"/>
  <c r="AB10" i="26"/>
  <c r="AA47" i="26"/>
  <c r="AA43" i="26" s="1"/>
  <c r="G62" i="60" l="1"/>
  <c r="G26" i="60" s="1"/>
  <c r="AB5" i="26"/>
  <c r="R26" i="57" s="1"/>
  <c r="K58" i="57"/>
  <c r="K50" i="57"/>
  <c r="K52" i="57"/>
  <c r="AA23" i="26"/>
  <c r="K57" i="57"/>
  <c r="K48" i="57"/>
  <c r="K49" i="57"/>
  <c r="H63" i="60" s="1"/>
  <c r="K53" i="57"/>
  <c r="K56" i="57"/>
  <c r="G67" i="60"/>
  <c r="AC14" i="26"/>
  <c r="S19" i="57" s="1"/>
  <c r="AC18" i="26"/>
  <c r="S23" i="57" s="1"/>
  <c r="AC22" i="26"/>
  <c r="S27" i="57" s="1"/>
  <c r="AC21" i="26"/>
  <c r="S26" i="57" s="1"/>
  <c r="AC20" i="26"/>
  <c r="S25" i="57" s="1"/>
  <c r="AB47" i="26"/>
  <c r="AC11" i="26"/>
  <c r="S16" i="57" s="1"/>
  <c r="AC19" i="26"/>
  <c r="S24" i="57" s="1"/>
  <c r="AC17" i="26"/>
  <c r="S22" i="57" s="1"/>
  <c r="AC13" i="26"/>
  <c r="S18" i="57" s="1"/>
  <c r="AC16" i="26"/>
  <c r="S21" i="57" s="1"/>
  <c r="AB45" i="26"/>
  <c r="AA42" i="26"/>
  <c r="AB46" i="26"/>
  <c r="AB50" i="26"/>
  <c r="AB51" i="26"/>
  <c r="AB52" i="26"/>
  <c r="AB49" i="26"/>
  <c r="AB48" i="26"/>
  <c r="AB56" i="26"/>
  <c r="AB57" i="26"/>
  <c r="AB54" i="26"/>
  <c r="AB55" i="26"/>
  <c r="AB53" i="26"/>
  <c r="AC12" i="26"/>
  <c r="S17" i="57" s="1"/>
  <c r="AC15" i="26"/>
  <c r="S20" i="57" s="1"/>
  <c r="H62" i="60" l="1"/>
  <c r="H67" i="60" s="1"/>
  <c r="AB25" i="26"/>
  <c r="AB28" i="26"/>
  <c r="AB24" i="26"/>
  <c r="AB31" i="26"/>
  <c r="AB38" i="26"/>
  <c r="AB36" i="26"/>
  <c r="AB29" i="26"/>
  <c r="AB30" i="26"/>
  <c r="AB37" i="26"/>
  <c r="AB39" i="26"/>
  <c r="AB33" i="26"/>
  <c r="AB34" i="26"/>
  <c r="AB26" i="26"/>
  <c r="AB32" i="26"/>
  <c r="AB40" i="26"/>
  <c r="AB41" i="26"/>
  <c r="AB35" i="26"/>
  <c r="AB27" i="26"/>
  <c r="S30" i="57"/>
  <c r="U38" i="57" s="1"/>
  <c r="AC55" i="26"/>
  <c r="AC50" i="26"/>
  <c r="V15" i="57"/>
  <c r="AC54" i="26"/>
  <c r="T26" i="57"/>
  <c r="AC51" i="26"/>
  <c r="AC57" i="26"/>
  <c r="AC49" i="26"/>
  <c r="AC52" i="26"/>
  <c r="R24" i="57"/>
  <c r="T24" i="57" s="1"/>
  <c r="R9" i="57"/>
  <c r="R27" i="57"/>
  <c r="T27" i="57" s="1"/>
  <c r="R18" i="57"/>
  <c r="T18" i="57" s="1"/>
  <c r="R23" i="57"/>
  <c r="T23" i="57" s="1"/>
  <c r="R15" i="57"/>
  <c r="T15" i="57" s="1"/>
  <c r="R12" i="57"/>
  <c r="T12" i="57" s="1"/>
  <c r="R19" i="57"/>
  <c r="T19" i="57" s="1"/>
  <c r="AC56" i="26"/>
  <c r="R22" i="57"/>
  <c r="T22" i="57" s="1"/>
  <c r="R11" i="57"/>
  <c r="T11" i="57" s="1"/>
  <c r="R21" i="57"/>
  <c r="R16" i="57"/>
  <c r="R20" i="57"/>
  <c r="T20" i="57" s="1"/>
  <c r="R17" i="57"/>
  <c r="T17" i="57" s="1"/>
  <c r="R25" i="57"/>
  <c r="T25" i="57" s="1"/>
  <c r="AC53" i="26"/>
  <c r="AC48" i="26"/>
  <c r="R13" i="57"/>
  <c r="T13" i="57" s="1"/>
  <c r="AC34" i="26" l="1"/>
  <c r="AC36" i="26"/>
  <c r="AC41" i="26"/>
  <c r="AC31" i="26"/>
  <c r="AC40" i="26"/>
  <c r="AC32" i="26"/>
  <c r="AC30" i="26"/>
  <c r="AC29" i="26"/>
  <c r="AC38" i="26"/>
  <c r="AC33" i="26"/>
  <c r="AB23" i="26"/>
  <c r="AC39" i="26"/>
  <c r="AC28" i="26"/>
  <c r="AC35" i="26"/>
  <c r="AC37" i="26"/>
  <c r="S38" i="57"/>
  <c r="T16" i="57"/>
  <c r="U15" i="57"/>
  <c r="R30" i="57"/>
  <c r="T21" i="57"/>
  <c r="S47" i="57" l="1"/>
  <c r="S39" i="57"/>
  <c r="S48" i="57"/>
  <c r="S50" i="57"/>
  <c r="S43" i="57"/>
  <c r="S42" i="57"/>
  <c r="S49" i="57"/>
  <c r="S52" i="57"/>
  <c r="S41" i="57"/>
  <c r="S45" i="57"/>
  <c r="S51" i="57"/>
  <c r="S44" i="57"/>
  <c r="S40" i="57"/>
  <c r="S46" i="57"/>
  <c r="R29" i="57"/>
  <c r="T30" i="57"/>
  <c r="S56" i="57" l="1"/>
  <c r="S64" i="57" s="1"/>
  <c r="S70" i="57" s="1"/>
  <c r="R42" i="57"/>
  <c r="T42" i="57" s="1"/>
  <c r="R46" i="57"/>
  <c r="T46" i="57" s="1"/>
  <c r="R47" i="57"/>
  <c r="T47" i="57" s="1"/>
  <c r="T29" i="57"/>
  <c r="R35" i="57"/>
  <c r="R41" i="57"/>
  <c r="R44" i="57"/>
  <c r="T44" i="57" s="1"/>
  <c r="R37" i="57"/>
  <c r="T37" i="57" s="1"/>
  <c r="R43" i="57"/>
  <c r="T43" i="57" s="1"/>
  <c r="R45" i="57"/>
  <c r="T45" i="57" s="1"/>
  <c r="R39" i="57"/>
  <c r="T39" i="57" s="1"/>
  <c r="R36" i="57"/>
  <c r="T36" i="57" s="1"/>
  <c r="R52" i="57"/>
  <c r="T52" i="57" s="1"/>
  <c r="R40" i="57"/>
  <c r="T40" i="57" s="1"/>
  <c r="R50" i="57"/>
  <c r="T50" i="57" s="1"/>
  <c r="R49" i="57"/>
  <c r="T49" i="57" s="1"/>
  <c r="R51" i="57"/>
  <c r="T51" i="57" s="1"/>
  <c r="R48" i="57"/>
  <c r="T48" i="57" s="1"/>
  <c r="R38" i="57"/>
  <c r="T38" i="57" s="1"/>
  <c r="S68" i="57" l="1"/>
  <c r="S67" i="57"/>
  <c r="S71" i="57"/>
  <c r="S72" i="57"/>
  <c r="S73" i="57"/>
  <c r="S66" i="57"/>
  <c r="S74" i="57"/>
  <c r="S69" i="57"/>
  <c r="U39" i="57"/>
  <c r="R56" i="57"/>
  <c r="T41" i="57"/>
  <c r="T35" i="57"/>
  <c r="U29" i="57"/>
  <c r="V67" i="57" l="1"/>
  <c r="S65" i="57"/>
  <c r="T56" i="57"/>
  <c r="R55" i="57"/>
  <c r="R73" i="57" l="1"/>
  <c r="T73" i="57" s="1"/>
  <c r="R63" i="57"/>
  <c r="R67" i="57"/>
  <c r="T67" i="57" s="1"/>
  <c r="R66" i="57"/>
  <c r="T55" i="57"/>
  <c r="R64" i="57"/>
  <c r="T64" i="57" s="1"/>
  <c r="R71" i="57"/>
  <c r="T71" i="57" s="1"/>
  <c r="R78" i="57"/>
  <c r="T78" i="57" s="1"/>
  <c r="J63" i="60" s="1"/>
  <c r="L63" i="60" s="1"/>
  <c r="G29" i="60" s="1"/>
  <c r="G28" i="60" s="1"/>
  <c r="R74" i="57"/>
  <c r="R69" i="57"/>
  <c r="T69" i="57" s="1"/>
  <c r="R72" i="57"/>
  <c r="T72" i="57" s="1"/>
  <c r="R75" i="57"/>
  <c r="T75" i="57" s="1"/>
  <c r="R77" i="57"/>
  <c r="R68" i="57"/>
  <c r="T68" i="57" s="1"/>
  <c r="R70" i="57"/>
  <c r="T70" i="57" s="1"/>
  <c r="T77" i="57" l="1"/>
  <c r="V63" i="57"/>
  <c r="I28" i="60"/>
  <c r="J28" i="60"/>
  <c r="L28" i="60" s="1"/>
  <c r="R61" i="57"/>
  <c r="T61" i="57" s="1"/>
  <c r="T63" i="57"/>
  <c r="R65" i="57"/>
  <c r="T65" i="57" s="1"/>
  <c r="T66" i="57"/>
  <c r="T74" i="57"/>
  <c r="U67" i="57"/>
  <c r="J62" i="60" l="1"/>
  <c r="L62" i="60" s="1"/>
  <c r="U12" i="57"/>
  <c r="J65" i="60"/>
  <c r="L65" i="60" s="1"/>
  <c r="G31" i="60" s="1"/>
  <c r="G27" i="60" l="1"/>
  <c r="G25" i="60" s="1"/>
  <c r="I25" i="60" s="1"/>
  <c r="J67" i="60"/>
  <c r="L67" i="60" s="1"/>
  <c r="J31" i="60"/>
  <c r="L31" i="60" s="1"/>
  <c r="I31" i="60"/>
  <c r="G33" i="60" l="1"/>
  <c r="I33" i="60" s="1"/>
  <c r="J25" i="60"/>
  <c r="L25" i="60" s="1"/>
  <c r="U11" i="26" l="1"/>
  <c r="C22" i="59"/>
  <c r="C21" i="59"/>
  <c r="D20" i="56"/>
  <c r="P24" i="56" l="1"/>
  <c r="AA16" i="56" s="1"/>
  <c r="P25" i="56"/>
  <c r="C19" i="56"/>
  <c r="D21" i="56"/>
  <c r="C29" i="59"/>
  <c r="C62" i="59" s="1"/>
  <c r="K29" i="59" l="1"/>
  <c r="AA11" i="56"/>
  <c r="D32" i="56"/>
  <c r="D33" i="56" s="1"/>
  <c r="D37" i="56" s="1"/>
  <c r="P38" i="56" s="1"/>
  <c r="D49" i="56"/>
  <c r="D16" i="56"/>
  <c r="D17" i="56"/>
  <c r="D18" i="56"/>
  <c r="D15" i="56"/>
  <c r="P19" i="56" s="1"/>
  <c r="D19" i="56"/>
  <c r="P22" i="56" l="1"/>
  <c r="K27" i="59" s="1"/>
  <c r="K26" i="59"/>
  <c r="P21" i="56"/>
  <c r="P20" i="56"/>
  <c r="K25" i="59" s="1"/>
  <c r="O19" i="56"/>
  <c r="AA18" i="56"/>
  <c r="K24" i="59"/>
  <c r="K28" i="59"/>
  <c r="K30" i="59" s="1"/>
  <c r="K31" i="59" s="1"/>
  <c r="P23" i="56"/>
  <c r="C49" i="56"/>
  <c r="C30" i="56"/>
  <c r="C26" i="56"/>
  <c r="C27" i="56"/>
  <c r="C28" i="56"/>
  <c r="C29" i="56"/>
  <c r="C31" i="56"/>
  <c r="P34" i="56"/>
  <c r="P35" i="56" s="1"/>
  <c r="K32" i="59"/>
  <c r="O21" i="56"/>
  <c r="AA20" i="56"/>
  <c r="O23" i="56"/>
  <c r="AA22" i="56"/>
  <c r="O20" i="56"/>
  <c r="AA19" i="56"/>
  <c r="D50" i="56"/>
  <c r="D31" i="56"/>
  <c r="P33" i="56" s="1"/>
  <c r="C39" i="56"/>
  <c r="D55" i="56"/>
  <c r="C24" i="59"/>
  <c r="D40" i="56"/>
  <c r="C27" i="59"/>
  <c r="G72" i="60" s="1"/>
  <c r="C25" i="59"/>
  <c r="C28" i="59"/>
  <c r="C30" i="59" s="1"/>
  <c r="C26" i="59"/>
  <c r="K40" i="59" l="1"/>
  <c r="O38" i="56"/>
  <c r="O37" i="56"/>
  <c r="O36" i="56"/>
  <c r="O39" i="56"/>
  <c r="AA21" i="56"/>
  <c r="AA30" i="56"/>
  <c r="O22" i="56"/>
  <c r="C55" i="56"/>
  <c r="V21" i="56"/>
  <c r="V18" i="56"/>
  <c r="V23" i="56"/>
  <c r="U23" i="56" s="1"/>
  <c r="V20" i="56"/>
  <c r="V19" i="56"/>
  <c r="V29" i="56"/>
  <c r="V22" i="56"/>
  <c r="O28" i="59" s="1"/>
  <c r="V17" i="56"/>
  <c r="O22" i="59" s="1"/>
  <c r="P40" i="56"/>
  <c r="V30" i="56"/>
  <c r="AA17" i="56"/>
  <c r="AA28" i="56"/>
  <c r="C40" i="56"/>
  <c r="O40" i="56"/>
  <c r="K39" i="59"/>
  <c r="D26" i="56"/>
  <c r="D30" i="56"/>
  <c r="P32" i="56" s="1"/>
  <c r="C50" i="56"/>
  <c r="D27" i="56"/>
  <c r="D28" i="56"/>
  <c r="D29" i="56"/>
  <c r="C39" i="59"/>
  <c r="C40" i="59"/>
  <c r="D42" i="56"/>
  <c r="D43" i="56"/>
  <c r="D45" i="56"/>
  <c r="D44" i="56"/>
  <c r="G36" i="60"/>
  <c r="U29" i="56" l="1"/>
  <c r="O39" i="59"/>
  <c r="U30" i="56"/>
  <c r="O48" i="59"/>
  <c r="S58" i="59" s="1"/>
  <c r="U20" i="56"/>
  <c r="O26" i="59"/>
  <c r="U18" i="56"/>
  <c r="O24" i="59"/>
  <c r="U21" i="56"/>
  <c r="O27" i="59"/>
  <c r="U19" i="56"/>
  <c r="O25" i="59"/>
  <c r="V28" i="56"/>
  <c r="P43" i="56"/>
  <c r="V33" i="56"/>
  <c r="P42" i="56"/>
  <c r="AA55" i="56" s="1"/>
  <c r="V32" i="56"/>
  <c r="U17" i="56"/>
  <c r="P44" i="56"/>
  <c r="AA57" i="56" s="1"/>
  <c r="V34" i="56"/>
  <c r="P41" i="56"/>
  <c r="O41" i="56" s="1"/>
  <c r="V31" i="56"/>
  <c r="S8" i="59"/>
  <c r="U7" i="59" s="1"/>
  <c r="U22" i="56"/>
  <c r="P31" i="56"/>
  <c r="K37" i="59" s="1"/>
  <c r="V27" i="56"/>
  <c r="P30" i="56"/>
  <c r="K36" i="59" s="1"/>
  <c r="V26" i="56"/>
  <c r="O36" i="59" s="1"/>
  <c r="P29" i="56"/>
  <c r="K35" i="59" s="1"/>
  <c r="V25" i="56"/>
  <c r="O35" i="59" s="1"/>
  <c r="P28" i="56"/>
  <c r="V24" i="56"/>
  <c r="O34" i="59" s="1"/>
  <c r="O42" i="56"/>
  <c r="O33" i="56"/>
  <c r="AA41" i="56"/>
  <c r="AA10" i="56"/>
  <c r="O43" i="56"/>
  <c r="AA56" i="56"/>
  <c r="C35" i="59"/>
  <c r="C38" i="59"/>
  <c r="K38" i="59"/>
  <c r="K34" i="59"/>
  <c r="C34" i="59"/>
  <c r="C36" i="59"/>
  <c r="C37" i="59"/>
  <c r="T58" i="59"/>
  <c r="C63" i="59"/>
  <c r="C41" i="59"/>
  <c r="U32" i="56" l="1"/>
  <c r="O51" i="59"/>
  <c r="AA54" i="56"/>
  <c r="U31" i="56"/>
  <c r="O50" i="59"/>
  <c r="U33" i="56"/>
  <c r="O52" i="59"/>
  <c r="U34" i="56"/>
  <c r="O53" i="59"/>
  <c r="U27" i="56"/>
  <c r="O37" i="59"/>
  <c r="U28" i="56"/>
  <c r="O38" i="59"/>
  <c r="O44" i="56"/>
  <c r="O29" i="56"/>
  <c r="S14" i="59"/>
  <c r="U26" i="56"/>
  <c r="U25" i="56"/>
  <c r="AA37" i="56"/>
  <c r="U24" i="56"/>
  <c r="O28" i="56"/>
  <c r="AA36" i="56"/>
  <c r="AA5" i="56"/>
  <c r="AA53" i="56"/>
  <c r="O31" i="56"/>
  <c r="AA39" i="56"/>
  <c r="O32" i="56"/>
  <c r="AA40" i="56"/>
  <c r="O30" i="56"/>
  <c r="AA38" i="56"/>
  <c r="C53" i="59"/>
  <c r="C50" i="59"/>
  <c r="C44" i="59"/>
  <c r="G76" i="60" s="1"/>
  <c r="C52" i="59"/>
  <c r="G80" i="60" s="1"/>
  <c r="C47" i="59"/>
  <c r="C43" i="59"/>
  <c r="C51" i="59"/>
  <c r="C45" i="59"/>
  <c r="C65" i="59" s="1"/>
  <c r="O32" i="59" l="1"/>
  <c r="S31" i="59" s="1"/>
  <c r="T31" i="59" s="1"/>
  <c r="AB10" i="56"/>
  <c r="R9" i="59"/>
  <c r="S27" i="59"/>
  <c r="AA35" i="56"/>
  <c r="AB14" i="56"/>
  <c r="AB13" i="56"/>
  <c r="AB15" i="56"/>
  <c r="AB18" i="56"/>
  <c r="AB12" i="56"/>
  <c r="AB7" i="56"/>
  <c r="AB8" i="56"/>
  <c r="AB9" i="56"/>
  <c r="AB6" i="56"/>
  <c r="AB16" i="56"/>
  <c r="AB11" i="56"/>
  <c r="AB22" i="56"/>
  <c r="AB21" i="56"/>
  <c r="AB19" i="56"/>
  <c r="AB20" i="56"/>
  <c r="AB17" i="56"/>
  <c r="AA47" i="56"/>
  <c r="C64" i="59"/>
  <c r="G75" i="60"/>
  <c r="C48" i="59"/>
  <c r="AC13" i="56" l="1"/>
  <c r="S17" i="59" s="1"/>
  <c r="AC21" i="56"/>
  <c r="S25" i="59" s="1"/>
  <c r="AC14" i="56"/>
  <c r="S18" i="59" s="1"/>
  <c r="AC22" i="56"/>
  <c r="S26" i="59" s="1"/>
  <c r="AC19" i="56"/>
  <c r="S23" i="59" s="1"/>
  <c r="AC11" i="56"/>
  <c r="S15" i="59" s="1"/>
  <c r="AC12" i="56"/>
  <c r="S16" i="59" s="1"/>
  <c r="AC17" i="56"/>
  <c r="S21" i="59" s="1"/>
  <c r="AC16" i="56"/>
  <c r="S20" i="59" s="1"/>
  <c r="AC18" i="56"/>
  <c r="S22" i="59" s="1"/>
  <c r="AC20" i="56"/>
  <c r="S24" i="59" s="1"/>
  <c r="AC15" i="56"/>
  <c r="S19" i="59" s="1"/>
  <c r="AA43" i="56"/>
  <c r="AB47" i="56" s="1"/>
  <c r="AB5" i="56"/>
  <c r="R13" i="59" s="1"/>
  <c r="AA27" i="56"/>
  <c r="G41" i="60"/>
  <c r="G81" i="60"/>
  <c r="O8" i="56"/>
  <c r="H73" i="60"/>
  <c r="R22" i="59" l="1"/>
  <c r="R16" i="59"/>
  <c r="R11" i="59"/>
  <c r="R25" i="59"/>
  <c r="R26" i="59"/>
  <c r="R17" i="59"/>
  <c r="R12" i="59"/>
  <c r="R14" i="59"/>
  <c r="R19" i="59"/>
  <c r="R20" i="59"/>
  <c r="R15" i="59"/>
  <c r="R18" i="59"/>
  <c r="R24" i="59"/>
  <c r="R21" i="59"/>
  <c r="R23" i="59"/>
  <c r="AA23" i="56"/>
  <c r="AB52" i="56"/>
  <c r="AC52" i="56" s="1"/>
  <c r="AB51" i="56"/>
  <c r="AC51" i="56" s="1"/>
  <c r="AB50" i="56"/>
  <c r="AC50" i="56" s="1"/>
  <c r="AA42" i="56"/>
  <c r="AB49" i="56"/>
  <c r="AC49" i="56" s="1"/>
  <c r="AB48" i="56"/>
  <c r="AC48" i="56" s="1"/>
  <c r="AB46" i="56"/>
  <c r="AB45" i="56"/>
  <c r="AB56" i="56"/>
  <c r="AC56" i="56" s="1"/>
  <c r="AB55" i="56"/>
  <c r="AC55" i="56" s="1"/>
  <c r="AB57" i="56"/>
  <c r="AC57" i="56" s="1"/>
  <c r="AB54" i="56"/>
  <c r="AC54" i="56" s="1"/>
  <c r="AB53" i="56"/>
  <c r="AC53" i="56" s="1"/>
  <c r="H78" i="60"/>
  <c r="AB31" i="56" l="1"/>
  <c r="AB32" i="56"/>
  <c r="AB33" i="56"/>
  <c r="AB34" i="56"/>
  <c r="AB29" i="56"/>
  <c r="AB26" i="56"/>
  <c r="AB25" i="56"/>
  <c r="AB24" i="56"/>
  <c r="AB30" i="56"/>
  <c r="AB28" i="56"/>
  <c r="AB41" i="56"/>
  <c r="AB37" i="56"/>
  <c r="AC37" i="56" s="1"/>
  <c r="AB36" i="56"/>
  <c r="AB40" i="56"/>
  <c r="AB38" i="56"/>
  <c r="AB39" i="56"/>
  <c r="AB35" i="56"/>
  <c r="AB27" i="56"/>
  <c r="AC30" i="56" s="1"/>
  <c r="AC38" i="56" l="1"/>
  <c r="AC29" i="56"/>
  <c r="AB23" i="56"/>
  <c r="AC39" i="56"/>
  <c r="AC34" i="56"/>
  <c r="AC40" i="56"/>
  <c r="AC36" i="56"/>
  <c r="AC41" i="56"/>
  <c r="AC33" i="56"/>
  <c r="AC28" i="56"/>
  <c r="AC32" i="56"/>
  <c r="AC35" i="56"/>
  <c r="AC31" i="56"/>
  <c r="H72" i="60"/>
  <c r="K41" i="59" l="1"/>
  <c r="K47" i="59" l="1"/>
  <c r="K44" i="59"/>
  <c r="K43" i="59"/>
  <c r="K45" i="59"/>
  <c r="K48" i="59"/>
  <c r="K52" i="59"/>
  <c r="H80" i="60" s="1"/>
  <c r="K51" i="59"/>
  <c r="K50" i="59"/>
  <c r="K53" i="59"/>
  <c r="L42" i="59"/>
  <c r="H76" i="60" l="1"/>
  <c r="H75" i="60"/>
  <c r="H81" i="60" l="1"/>
  <c r="S28" i="59"/>
  <c r="S37" i="59" s="1"/>
  <c r="T15" i="59"/>
  <c r="T14" i="59"/>
  <c r="T17" i="59"/>
  <c r="T24" i="59"/>
  <c r="T25" i="59"/>
  <c r="T12" i="59"/>
  <c r="T16" i="59"/>
  <c r="T18" i="59"/>
  <c r="T23" i="59"/>
  <c r="T13" i="59"/>
  <c r="T21" i="59"/>
  <c r="R28" i="59"/>
  <c r="T11" i="59"/>
  <c r="J73" i="60" s="1"/>
  <c r="L73" i="60" s="1"/>
  <c r="G38" i="60" s="1"/>
  <c r="T19" i="59"/>
  <c r="T22" i="59"/>
  <c r="T20" i="59"/>
  <c r="S44" i="59" l="1"/>
  <c r="S38" i="59"/>
  <c r="S45" i="59"/>
  <c r="S46" i="59"/>
  <c r="S39" i="59"/>
  <c r="S47" i="59"/>
  <c r="S40" i="59"/>
  <c r="S48" i="59"/>
  <c r="S42" i="59"/>
  <c r="S43" i="59"/>
  <c r="S41" i="59"/>
  <c r="S49" i="59"/>
  <c r="S50" i="59"/>
  <c r="S51" i="59"/>
  <c r="J72" i="60"/>
  <c r="L72" i="60" s="1"/>
  <c r="T26" i="59"/>
  <c r="U8" i="59"/>
  <c r="R27" i="59"/>
  <c r="T28" i="59"/>
  <c r="U9" i="59" s="1"/>
  <c r="J38" i="60"/>
  <c r="L38" i="60" s="1"/>
  <c r="I38" i="60"/>
  <c r="S55" i="59" l="1"/>
  <c r="S63" i="59" s="1"/>
  <c r="S72" i="59"/>
  <c r="S73" i="59"/>
  <c r="S65" i="59"/>
  <c r="S66" i="59"/>
  <c r="S64" i="59"/>
  <c r="S67" i="59"/>
  <c r="S68" i="59"/>
  <c r="S69" i="59"/>
  <c r="S70" i="59"/>
  <c r="S71" i="59"/>
  <c r="R40" i="59"/>
  <c r="R35" i="59"/>
  <c r="R41" i="59"/>
  <c r="T41" i="59" s="1"/>
  <c r="R47" i="59"/>
  <c r="T47" i="59" s="1"/>
  <c r="R42" i="59"/>
  <c r="T42" i="59" s="1"/>
  <c r="R48" i="59"/>
  <c r="T48" i="59" s="1"/>
  <c r="R43" i="59"/>
  <c r="T43" i="59" s="1"/>
  <c r="R46" i="59"/>
  <c r="R49" i="59"/>
  <c r="R44" i="59"/>
  <c r="T44" i="59" s="1"/>
  <c r="R50" i="59"/>
  <c r="T50" i="59" s="1"/>
  <c r="R39" i="59"/>
  <c r="R51" i="59"/>
  <c r="T51" i="59" s="1"/>
  <c r="R37" i="59"/>
  <c r="T37" i="59" s="1"/>
  <c r="R36" i="59"/>
  <c r="T36" i="59" s="1"/>
  <c r="G37" i="60"/>
  <c r="G35" i="60" s="1"/>
  <c r="U10" i="59"/>
  <c r="T49" i="59"/>
  <c r="T27" i="59"/>
  <c r="J35" i="60" l="1"/>
  <c r="L35" i="60" s="1"/>
  <c r="I35" i="60"/>
  <c r="R34" i="59"/>
  <c r="T34" i="59" s="1"/>
  <c r="T35" i="59"/>
  <c r="T40" i="59"/>
  <c r="R55" i="59"/>
  <c r="R38" i="59"/>
  <c r="T38" i="59" s="1"/>
  <c r="T39" i="59"/>
  <c r="T46" i="59"/>
  <c r="R45" i="59"/>
  <c r="T45" i="59" s="1"/>
  <c r="T55" i="59" l="1"/>
  <c r="R54" i="59"/>
  <c r="R72" i="59" l="1"/>
  <c r="R62" i="59"/>
  <c r="T62" i="59" s="1"/>
  <c r="J78" i="60" s="1"/>
  <c r="L78" i="60" s="1"/>
  <c r="G46" i="60" s="1"/>
  <c r="R73" i="59"/>
  <c r="T73" i="59" s="1"/>
  <c r="R60" i="59"/>
  <c r="T60" i="59" s="1"/>
  <c r="R70" i="59"/>
  <c r="R66" i="59"/>
  <c r="T66" i="59" s="1"/>
  <c r="R67" i="59"/>
  <c r="T67" i="59" s="1"/>
  <c r="R65" i="59"/>
  <c r="R63" i="59"/>
  <c r="T63" i="59" s="1"/>
  <c r="R68" i="59"/>
  <c r="T68" i="59" s="1"/>
  <c r="R77" i="59"/>
  <c r="R71" i="59"/>
  <c r="T71" i="59" s="1"/>
  <c r="T54" i="59"/>
  <c r="T72" i="59"/>
  <c r="J80" i="60" l="1"/>
  <c r="L80" i="60" s="1"/>
  <c r="G48" i="60" s="1"/>
  <c r="I48" i="60" s="1"/>
  <c r="R69" i="59"/>
  <c r="T69" i="59" s="1"/>
  <c r="T70" i="59"/>
  <c r="R64" i="59"/>
  <c r="T64" i="59" s="1"/>
  <c r="T65" i="59"/>
  <c r="J75" i="60" s="1"/>
  <c r="T77" i="59"/>
  <c r="J76" i="60" s="1"/>
  <c r="L76" i="60" s="1"/>
  <c r="G44" i="60" s="1"/>
  <c r="G43" i="60" s="1"/>
  <c r="I43" i="60" s="1"/>
  <c r="R76" i="59"/>
  <c r="I46" i="60"/>
  <c r="J46" i="60"/>
  <c r="L46" i="60" s="1"/>
  <c r="J81" i="60" l="1"/>
  <c r="T76" i="59"/>
  <c r="R74" i="59"/>
  <c r="T74" i="59" s="1"/>
  <c r="G42" i="60"/>
  <c r="G40" i="60" s="1"/>
  <c r="L75" i="60"/>
  <c r="L81" i="60" s="1"/>
  <c r="I40" i="60" l="1"/>
  <c r="G49" i="60"/>
  <c r="G50" i="60" l="1"/>
  <c r="I49" i="60"/>
  <c r="I50" i="60" s="1"/>
  <c r="I56" i="60" s="1"/>
</calcChain>
</file>

<file path=xl/sharedStrings.xml><?xml version="1.0" encoding="utf-8"?>
<sst xmlns="http://schemas.openxmlformats.org/spreadsheetml/2006/main" count="3719" uniqueCount="949">
  <si>
    <t>Тарифная зона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</si>
  <si>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</si>
  <si>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</si>
  <si>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</si>
  <si>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</si>
  <si>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</si>
  <si>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</si>
  <si>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</si>
  <si>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</si>
  <si>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</si>
  <si>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</si>
  <si>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</si>
  <si>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</si>
  <si>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</si>
  <si>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</si>
  <si>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</si>
  <si>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Генерация некомбинированная</t>
  </si>
  <si>
    <t xml:space="preserve">Правовой статус  Источника:             </t>
  </si>
  <si>
    <t>Зона Источника</t>
  </si>
  <si>
    <t>Вид теплоносителя</t>
  </si>
  <si>
    <t>вода</t>
  </si>
  <si>
    <t>Способ подключения потребителей</t>
  </si>
  <si>
    <t>Теплоноситель</t>
  </si>
  <si>
    <t>Зона системы теплоснабжения</t>
  </si>
  <si>
    <t>К</t>
  </si>
  <si>
    <t>закрытая система теплоснабжения</t>
  </si>
  <si>
    <t>Сумма</t>
  </si>
  <si>
    <t>1.</t>
  </si>
  <si>
    <t>2.</t>
  </si>
  <si>
    <t>2.1.</t>
  </si>
  <si>
    <t>2.2.</t>
  </si>
  <si>
    <t>Всего</t>
  </si>
  <si>
    <t>Резервная тепловая мощность, поддерживаемая при отсутствии потребления для потребителей /абонентов на коллектрах Источника</t>
  </si>
  <si>
    <t>Резервная тепловая мощность, поддерживаемая при отсутствии потребления для потребителей  в зоне системы теплоснабжения</t>
  </si>
  <si>
    <t xml:space="preserve">Услуги по передаче тепловой энергии через тепловые пункты, в объеме тепловой энергии, отпущенной с тепловых пунктов в распределительные сети в зоне системы теплоснабжения. </t>
  </si>
  <si>
    <t>Услуги по подъему воды в объеме холодной воды (для водоканала)  (ПОХ)</t>
  </si>
  <si>
    <t>Форма …..</t>
  </si>
  <si>
    <t>собственный или эксплуатируемый на ином законном основании/ бесхозяйный или аналогичный</t>
  </si>
  <si>
    <t>Данные Балансов</t>
  </si>
  <si>
    <t>Данные производных продуктов</t>
  </si>
  <si>
    <t xml:space="preserve">Наименование </t>
  </si>
  <si>
    <t xml:space="preserve">№ строки </t>
  </si>
  <si>
    <t>значение к-та</t>
  </si>
  <si>
    <t>Формулы долей</t>
  </si>
  <si>
    <t>Значения долей</t>
  </si>
  <si>
    <t>…</t>
  </si>
  <si>
    <t>А</t>
  </si>
  <si>
    <t>Е*А</t>
  </si>
  <si>
    <t>Б</t>
  </si>
  <si>
    <t xml:space="preserve">Теплоноситель, отпущенный в тепловые  сети в зоне системы теплоснабжения </t>
  </si>
  <si>
    <t>Распределительный  баланс затрат между электрической и тепловой энергией</t>
  </si>
  <si>
    <t xml:space="preserve">Баланс теплоносителя  в зоне Источника </t>
  </si>
  <si>
    <t>Д</t>
  </si>
  <si>
    <t>Е</t>
  </si>
  <si>
    <t>Баланса тепловой мощности собственной выработки в зоне Источника</t>
  </si>
  <si>
    <t>Ж</t>
  </si>
  <si>
    <t>И</t>
  </si>
  <si>
    <t xml:space="preserve">единичный </t>
  </si>
  <si>
    <t>продукт</t>
  </si>
  <si>
    <t xml:space="preserve">Уровень территории:   </t>
  </si>
  <si>
    <t>Адрес  (унифицированный)</t>
  </si>
  <si>
    <t>Обозначение</t>
  </si>
  <si>
    <t>Тепловая мощность, поддерживаемая эксплуатацией водо-подготовительных подразделений Источника.  Отпущенная в тепловые сети в зоне  системы теплоснабжения.</t>
  </si>
  <si>
    <t>Л</t>
  </si>
  <si>
    <t>Распределительный  баланс затрат по водоподготовке (между тепло-носителем и генерацией)</t>
  </si>
  <si>
    <t>В</t>
  </si>
  <si>
    <t>Г</t>
  </si>
  <si>
    <t>Электрическая энергия, произведенная  на Источнике и реализованная с шин станции.</t>
  </si>
  <si>
    <t xml:space="preserve">Электрическая энергия, произведенная на источнике и потребленная на технологические  нужды в зоне Источника (на водоподготовку). Распределенная на теплоноситель,  реализованный с  коллекторов  источника </t>
  </si>
  <si>
    <t>Тепловая энергия, реализованная с коллекторов станции.</t>
  </si>
  <si>
    <t xml:space="preserve">Электрическая энергия, произведенная   на источнике и потребленная на технологические  нужды в зоне Источника (на водоподготовку). Распределенная на теплоноситель,  отпущенный в тепловые  сети  </t>
  </si>
  <si>
    <t xml:space="preserve">Тепловая энергия,  отпущенная в тепловые сети </t>
  </si>
  <si>
    <t xml:space="preserve">Схема формирования и распределения продуктов процесса: подготовка теплоносителя </t>
  </si>
  <si>
    <t>Баланса электри-ческой энергиии собственной выработки в зоне Источника</t>
  </si>
  <si>
    <t>Баланса тепловой энергиии собст-венной выработки в зоне Источника</t>
  </si>
  <si>
    <t>Электрическая мощность, поддерживаемая эксплуатацией тепловых  электростанций,  Реализованная с шин станции</t>
  </si>
  <si>
    <t xml:space="preserve">Электрическая мощность, поддерживаемая эксплуатацией тепловых  электростанций, потребленная на технологические  нужды (водоподготовки) в зоне Источника. Распределенная на теплоноситель,  реализованный с  коллекторов  источника </t>
  </si>
  <si>
    <t xml:space="preserve">Электрическая мощность, поддерживаемая эксплуатацией тепловых  электростанций, потребленная на технологические  нужды (водоподготовки) в зоне Источника. Распределенная на теплоноситель,  отпущенный в тепловые сети </t>
  </si>
  <si>
    <t>Тепловая мощность, поддерживаемая эксплуатацией тепловых  электростанций, отпущенная в тепловые сети в зоне системы теплоснабжения.</t>
  </si>
  <si>
    <t>Тепловая мощность, поддерживаемая эксплуатацией тепловых  электростанций, реализованная с коллекторов станции.</t>
  </si>
  <si>
    <t xml:space="preserve"> Генерация комбинированная Мощностью  25 МВт  и более (постоянные)</t>
  </si>
  <si>
    <t>Распределительный  баланс затрат между процессами теплообмена и поддержания давления</t>
  </si>
  <si>
    <t>Распределительный  баланс затрат между процессами подъема холодной и горячей воды</t>
  </si>
  <si>
    <t xml:space="preserve"> Услуги по подъему воды в объеме горячей воды для ГВС</t>
  </si>
  <si>
    <t xml:space="preserve">Правовой статус  тепловых пунктов:             </t>
  </si>
  <si>
    <t>собственный или эксплуатируемый на ином законном основании (к-во)</t>
  </si>
  <si>
    <t>бесхозяйный или аналогичный (к-во)</t>
  </si>
  <si>
    <t>Исходные процессы/продукты</t>
  </si>
  <si>
    <t xml:space="preserve">Расход теплоносителя на подпитку  сетей на  балансе потребителей </t>
  </si>
  <si>
    <t>Химически очищенная  вода, отнесенная на инвестиционные проекты (заполнение  сетей на  балансе потребителей  промывка) ВОПРОС в тариф на подключение</t>
  </si>
  <si>
    <t xml:space="preserve">Сливы теплоносителя в сетях Компании сторонними организациями. </t>
  </si>
  <si>
    <t>Отпуск тепловой энергии абонентам до тепловых пунктов</t>
  </si>
  <si>
    <t>Потери при  передаче тепловой энергии по распределительным сетям ОВ, отнесенные на услуги  по передаче тепловой энергии по распределительным сетям ОВ   субабонентам ПОСЛЕ тепловых пунктов (Т3)</t>
  </si>
  <si>
    <t>Потери при  передаче тепловой энергии по распределительным сетям ОВ, отнесенные на услуги  по передаче тепловой энергии  через тепловые пункты  и по распределительным сетям ОВ субабонентам ПОСЛЕ тепловых пунктов (Т5)</t>
  </si>
  <si>
    <t>Потери при  передаче тепловой энергии по распределительным сетям ОВ, отнесенные  на  отпуск тепловой энергии абонентам  после  тепловых пунктов с распределительныхс сетей ОВ</t>
  </si>
  <si>
    <t>Полезный отпуск тепловой энергии по сетям ОВ после тепловых пунктов</t>
  </si>
  <si>
    <t>Потери и затраты тепловой энергии на распределительных  сетях ГВС</t>
  </si>
  <si>
    <t xml:space="preserve">Полезный отпуск тепловой энергии по сетям ГВС после тепловых пунктов </t>
  </si>
  <si>
    <t>Потери при  передаче тепловой энергии по распределительным сетям ОВ, отнесенные на услуги по передаче по магистральным сетям,  тепловым пунктам  и распределительным сетям ОВ субабонентам  ПОСЛЕ тепловых пунктов  (Т6)</t>
  </si>
  <si>
    <t>Состав сторонней  тепловой энергии отпущенной в тепловые сети в соответствии с договорами на оказание услуг по передаче</t>
  </si>
  <si>
    <t>Услуги по передаче тепловой энергии по магистральным сетям (и/или  тепловым вводам)  субабонентам до тепловых пунктов</t>
  </si>
  <si>
    <t>Передача Тип 1</t>
  </si>
  <si>
    <t>Услуги по передаче тепловой энергии через тепловые пункты  субабонентам ОТ тепловых пунктов</t>
  </si>
  <si>
    <t>Передача Тип 2</t>
  </si>
  <si>
    <t>Услуги по передаче тепловой энергии по распределительным сетям ОВ   субабонентам ПОСЛЕ тепловых пунктов</t>
  </si>
  <si>
    <t>Передача Тип 3</t>
  </si>
  <si>
    <t>Тепловая энергия, произведенная  не в режиме комбинированной выработки</t>
  </si>
  <si>
    <t>Услуги по передаче тепловой энергии по магистральным сетям (и/или тепловым вводам) и через тепловые пункты субабонентам ОТ тепловых пунктов</t>
  </si>
  <si>
    <t>Передача Тип 4</t>
  </si>
  <si>
    <t>Услуги по передаче тепловой энергии  через тепловые пункты  и по распределительным сетям ОВ субабонентам ПОСЛЕ тепловых пунктов</t>
  </si>
  <si>
    <t>Передача Тип 5</t>
  </si>
  <si>
    <t>Услуги по передаче тепловой энергии по магистральным сетям  (и/или тепловым вводам), через тепловые пункты  и по распределительным сетям ОВ субабонентам  ПОСЛЕ тепловых пунктов</t>
  </si>
  <si>
    <t>Передача Тип 6</t>
  </si>
  <si>
    <t xml:space="preserve">ИТОГО отпущено в сети  собственной и покупной энергии </t>
  </si>
  <si>
    <t xml:space="preserve">ИТОГО принято  в сети  сторонней энергии </t>
  </si>
  <si>
    <t>Распределено</t>
  </si>
  <si>
    <t>Стороння энергия, переданная по магистральным сетям в соответствии с договорами на оказание услуг по передаче</t>
  </si>
  <si>
    <t xml:space="preserve">Всего </t>
  </si>
  <si>
    <t>Потери  тепловой энергии в  магистральных сетях и тепловых вводах  (всего)</t>
  </si>
  <si>
    <t>в т.ч.</t>
  </si>
  <si>
    <t xml:space="preserve">Транзит тепловой энергии по  магистральным сетям и тепловым вводам  = </t>
  </si>
  <si>
    <t>Тепловая энергия, доставленная  до тепловых пунктов (всего)</t>
  </si>
  <si>
    <t>Стороння энергия, принятая на  тепловых пунктах</t>
  </si>
  <si>
    <t>Стороння энергия, переданная через тепловые пункты в соответствии с договорами на оказание услуг по передаче</t>
  </si>
  <si>
    <t xml:space="preserve">Отпуск тепловой энергии абонентам  от тепловых пунктов </t>
  </si>
  <si>
    <t>Потери и затраты тепловой энергии на тепловых пунктах, всего</t>
  </si>
  <si>
    <t xml:space="preserve"> Транзит тепловой энергии через тепловые пункты   (на распределительные сети) = </t>
  </si>
  <si>
    <t xml:space="preserve">Тепловая энергия, отпущенная в распределительные сети, в зоне системы теплоснабжения и учтенная после тепловых пунктов - всего </t>
  </si>
  <si>
    <t>Стороння энергия, принятая в распределительные сети ОВ</t>
  </si>
  <si>
    <t xml:space="preserve">в т.ч. </t>
  </si>
  <si>
    <t>Стороння энергия, переданная по рапределительным сетям ОВ в соответствии с договорами на оказание услуг по передаче</t>
  </si>
  <si>
    <t>Потери и затраты тепловой энергии в распределительных сетях - всего</t>
  </si>
  <si>
    <t>Потери и затраты тепловой энергии на распределительных  сетях ОВ  - всего</t>
  </si>
  <si>
    <t xml:space="preserve">Потери  теплоносителя в  магистральных сетях и тепловых вводах  </t>
  </si>
  <si>
    <t>Технологические сливы теплоносителя в сетях Компании</t>
  </si>
  <si>
    <t>Расход теплоносителя на услугу ГВС (в открытой схеме ТС)</t>
  </si>
  <si>
    <t>Теплоноситель, измеренный и учтенный на узлах учета абонентов, всего</t>
  </si>
  <si>
    <t>Потери и затраты теплоносителя на тепловых пунктах</t>
  </si>
  <si>
    <t>Потери и затраты теплоносителя на распределительных тепловых сетях ОВ</t>
  </si>
  <si>
    <t>Тепловая мощность в составе  отпуска  тепловой энергии абонентам до  тепловых пунктов</t>
  </si>
  <si>
    <t>Резервная тепловая мощность, поддерживаемая при отсутствии потребления для потребителей /абонентов до тепловых пунктов</t>
  </si>
  <si>
    <t>Резервная тепловая мощность, поддерживаемая при отсутствии потребления для потребителей /абонентов от тепловых пунктов</t>
  </si>
  <si>
    <t>Резервная тепловая мощность, поддерживаемая при отсутствии потребления для потребителей /абонентов  после ТП</t>
  </si>
  <si>
    <t>Тепловая мощность в составе  отпуска  тепловой энергии абонентам  от  тепловых пунктов</t>
  </si>
  <si>
    <t>Тепловая мощность в составе потерь   тепловой энергии на распределительных  сетях ОВ, всего</t>
  </si>
  <si>
    <t>Тепловая мощность в составе потерь  тепловой энергии, отнесенных на услуги  по передаче тепловой энергии по распределительным сетям ОВ   субабонентам ПОСЛЕ тепловых пунктов (Т3)</t>
  </si>
  <si>
    <t>Тепловая мощность в составе потерь  тепловой энергии, отнесенных на  услуги  по передаче тепловой энергии  через тепловые пункты  и по распределительным сетям ОВ субабонентам ПОСЛЕ тепловых пунктов (Т5)</t>
  </si>
  <si>
    <t>Тепловая мощность в составе потерь  тепловой энергии, отнесенных на услуги по передаче по магистральным сетям,  тепловым пунктам  и распределительным сетям ОВ субабонентам  ПОСЛЕ тепловых пунктов  (Т6)</t>
  </si>
  <si>
    <t>Тепловая мощность в составе потерь   тепловой энергии, отнесенных  на полезный отпуск тепловой энергии  с распределительныхс сетей ОВ абонентам после  тепловых пунктов</t>
  </si>
  <si>
    <t>Тепловая мощность, отнесенная на полезный отпуск тепловой энергии по сетям ОВ после тепловых пунктов</t>
  </si>
  <si>
    <t>Тепловая мощность в составе потерь   тепловой энергии на распределительных  сетях ГВС</t>
  </si>
  <si>
    <t xml:space="preserve">Тепловая мощность, отнесенная на полезный отпуск тепловой энергии по сетям ГВС </t>
  </si>
  <si>
    <t xml:space="preserve"> "Активная" тепловая мощность</t>
  </si>
  <si>
    <t>Тепловая мощность в составе потерь  тепловой энергии в  магистральных сетях и тепловых вводах  (всего)</t>
  </si>
  <si>
    <t xml:space="preserve">Тепловая мощность в составе тепловой энергии, передаваемой транзитом  по  магистральным сетям и тепловым вводам  = </t>
  </si>
  <si>
    <t xml:space="preserve">Тепловая мощность в составе потерь  тепловой энергии  на тепловых пунктах, всего </t>
  </si>
  <si>
    <t xml:space="preserve">Транзит тепловой мощности через тепловые пункты = </t>
  </si>
  <si>
    <t xml:space="preserve">Тепловая мощность, в составе  потерь тепловой энергии  в распределительных сетях, всего </t>
  </si>
  <si>
    <t xml:space="preserve"> </t>
  </si>
  <si>
    <t>1.1.</t>
  </si>
  <si>
    <t>1.2.</t>
  </si>
  <si>
    <t>1.3.</t>
  </si>
  <si>
    <r>
      <t xml:space="preserve">Тепловая мощность поддерживаемая до тепловых пунктов </t>
    </r>
    <r>
      <rPr>
        <sz val="11"/>
        <color rgb="FFFF0000"/>
        <rFont val="Times New Roman"/>
        <family val="1"/>
        <charset val="204"/>
      </rPr>
      <t>АКТИВНАЯ</t>
    </r>
  </si>
  <si>
    <t>3.</t>
  </si>
  <si>
    <r>
      <t xml:space="preserve">Тепловая мощность поддерживаемая на тепловых пунктах  </t>
    </r>
    <r>
      <rPr>
        <sz val="11"/>
        <color rgb="FFFF0000"/>
        <rFont val="Times New Roman"/>
        <family val="1"/>
        <charset val="204"/>
      </rPr>
      <t>АКТИВНАЯ</t>
    </r>
  </si>
  <si>
    <t>3.2..</t>
  </si>
  <si>
    <r>
      <t xml:space="preserve">Тепловая мощность поддерживаемая после  тепловых пунктов </t>
    </r>
    <r>
      <rPr>
        <sz val="11"/>
        <color rgb="FFFF0000"/>
        <rFont val="Times New Roman"/>
        <family val="1"/>
        <charset val="204"/>
      </rPr>
      <t>АКТИВНАЯ</t>
    </r>
  </si>
  <si>
    <t>3.3.</t>
  </si>
  <si>
    <t>2.2.1</t>
  </si>
  <si>
    <t>2.2.2</t>
  </si>
  <si>
    <t>2.2.3</t>
  </si>
  <si>
    <t>2.2.4</t>
  </si>
  <si>
    <t>2.2.5</t>
  </si>
  <si>
    <t>3</t>
  </si>
  <si>
    <t>3.2.1</t>
  </si>
  <si>
    <t>3.2.2</t>
  </si>
  <si>
    <t>3.2.3</t>
  </si>
  <si>
    <t>3.2.4</t>
  </si>
  <si>
    <t>3.2.5</t>
  </si>
  <si>
    <t>3.2.6</t>
  </si>
  <si>
    <t>4</t>
  </si>
  <si>
    <t>2</t>
  </si>
  <si>
    <t>4.3.1</t>
  </si>
  <si>
    <t>4.3.2</t>
  </si>
  <si>
    <t>4.3.2.1</t>
  </si>
  <si>
    <t>4.3.2.2</t>
  </si>
  <si>
    <t>4.3.2.3</t>
  </si>
  <si>
    <t>4.3.3</t>
  </si>
  <si>
    <t>1</t>
  </si>
  <si>
    <t>1.1.1</t>
  </si>
  <si>
    <t>1.1.2</t>
  </si>
  <si>
    <t>1.1.3</t>
  </si>
  <si>
    <t>3.1.1</t>
  </si>
  <si>
    <t>3.1.2</t>
  </si>
  <si>
    <t>3. 1.3</t>
  </si>
  <si>
    <t>3.1.4</t>
  </si>
  <si>
    <t>3.1.5</t>
  </si>
  <si>
    <t>3.3.1</t>
  </si>
  <si>
    <t>3.3.2</t>
  </si>
  <si>
    <t>3.3.3</t>
  </si>
  <si>
    <t>3.3.4</t>
  </si>
  <si>
    <t>Непроизводительная передающая мощность магистральных тепловых  сетей и тепловых вводов   в составе  услуг    по  передаче по магистральным сетям  субабонентам ДО тепловых пунктов  (Т1)</t>
  </si>
  <si>
    <t>Непроизводительная передающая мощность магистральных тепловых  сетей и тепловых вводов  в составе  услуг по передаче по магистральным сетям и    через тепловые пункты субабонентам  ОТ тепловых пунктов  (Т4)</t>
  </si>
  <si>
    <t>Непроизводительная передающая мощность магистральных тепловых  сетей и тепловых вводов  в составе  услуг по передаче по магистральным сетям,  тепловым пунктам  и распределительным сетям ОВ субабонентам  ПОСЛЕ тепловых пунктов  (Т6)</t>
  </si>
  <si>
    <t>Непроизводительная передающая мощность магистральных тепловых  сетей и тепловых вводов    в составе  услуг   по  передаче тепловой энергии для абонентов  ДО тепловых пунктов</t>
  </si>
  <si>
    <t xml:space="preserve">Непроизводительная передающая мощность магистральных тепловых  сетей и тепловых вводов   в составе   транзита  тепловой энергии через магистральные сети и тепловые вводы   (на распределительные сети) </t>
  </si>
  <si>
    <t>Производительная передающая мощность магистральных тепловых  сетей и тепловых вводов  в составе  услуг по передаче тепловой энергии  по магистральным сетям  для  субабонентам ДО тепловых пунктов (Т1)</t>
  </si>
  <si>
    <t>Производительная передающая мощность магистральных тепловых  сетей и тепловых вводов  в составе  услуг по передаче тепловой энергии   по магистральным сетям и через тепловые пункты  субабонентам  ОТ тепловых пунктов (Т4)</t>
  </si>
  <si>
    <t>Производительная передающая мощность магистральных тепловых  сетей и тепловых вводов в составе  услуг  по передаче тепловой энергии   по магистральным сетям, тепловым пунктам  и распределительным сетям ОВ субабонентам  ПОСЛЕ тепловых пунктов(Т6)</t>
  </si>
  <si>
    <t xml:space="preserve">Производительная передающая мощность магистральных тепловых  сетей и тепловых вводов  в составе  отпуска тепловой энергии абонентам до тепловых пунктов </t>
  </si>
  <si>
    <t>Производительная передающая мощность магистральных тепловых  сетей и тепловых вводов  в составе транзита  тепловой энергии по  магистральныхм сетям и тепловым вводам  (до тепловых пунктов)</t>
  </si>
  <si>
    <t>Непроизводительная передающая мощность тепловых пунктов  в составе услуг  по передаче через тепловые пункты   субабонентам ОТ тепловых пунктов (Т2)</t>
  </si>
  <si>
    <t>Непроизводительная передающая мощность тепловых пунктов  в составе услуг  по передаче по магистральным сетям и через тепловые пункты субабонентам  ОТ тепловых пунктов (Т4)</t>
  </si>
  <si>
    <t>Непроизводительная передающая мощность тепловых пунктов  в составе услуг  по передаче  через тепловые пункты  и по распределительным сетям ОВ субабонентам ПОСЛЕ тепловых пунктовпо (Т5)</t>
  </si>
  <si>
    <t>Резервная передающая мощность  магистральных сетей (и/или тепловых вводов), отнесенная на резерв тепловой мощности  с использованием магистральных сетей для абонентов, подключенных до тепловых пунктов</t>
  </si>
  <si>
    <t xml:space="preserve">Резервная передающая мощность  магистральных сетей (и/или тепловых вводов), отнесенная на резерв тепловой мощности  с использованием магистральных сетей для абонентов, подключенных от тепловых пунктов </t>
  </si>
  <si>
    <t>Резервная передающая мощность  магистральных сетей (и/или тепловых вводов), отнесенная на резерв тепловой мощности  с использованием магистральных сетей для абонентов, подключенных  после тепловых пунктов</t>
  </si>
  <si>
    <t xml:space="preserve">Производительная  передающая мощность тепловых пунктов   в составе  отпуска тепловой энергии абонентам от тепловых пунктов </t>
  </si>
  <si>
    <t>Производительная  передающая мощность тепловых пунктов  в составе  транзита  тепловой энергии через тепловые пункты (до распределительных сетей)</t>
  </si>
  <si>
    <t>Производительная  передающая мощность тепловых пунктов  в составе   услуг  по передаче тепловой энергии   через тепловые пункты  субабонентам ОТ тепловых пунктов (Т2)</t>
  </si>
  <si>
    <t>Производительная  передающая мощность тепловых пунктов  в составе  услуг  по передаче тепловой энергии по магистральным сетям и через тепловые пункты субабонентам  ОТ тепловых пунктов (Т4)</t>
  </si>
  <si>
    <t>Производительная  передающая мощность тепловых пунктов     в составе  услуг  по передаче тепловой энергии  через тепловые пункты  и по распределительным сетям ОВ субабонентам ПОСЛЕ тепловых пунктов (Т5)</t>
  </si>
  <si>
    <t>Производительная  передающая мощность тепловых пунктов   в составе  услуг по передаче тепловой энергии по магистральным сетям, тепловым пунктам  и распределительным сетям ОВ субабонентам  ПОСЛЕ тепловых пунктов (Т6)</t>
  </si>
  <si>
    <t>Резервная передающая мощность  тепловых пунктов  , отнесенная на резерв тепловой мощности  с тепловых пунктов для абонентов, подключенных от тепловых пунктов</t>
  </si>
  <si>
    <t>Резервная передающая мощность  тепловых пунктов, отнесенная на резерв тепловой мощности  с тепловых пунктов для абонентов, подключенных после  тепловых пунктов</t>
  </si>
  <si>
    <t>Непроизводительная передающая мощность распределительных сетей ОВ в составе услуг  по передаче тепловой энергии по распределительным сетям ОВ   субабонентам ПОСЛЕ тепловых пунктово (Т3)</t>
  </si>
  <si>
    <t>Непроизводительная  передающая мощность распределительных сетей ОВ   в составе услуг по передаче тепловой энергии по распределительным сетям ОВ   субабонентам ПОСЛЕ тепловых пунктов (Т5)</t>
  </si>
  <si>
    <t>Непроизводительная  передающая мощность распределительных сетей ОВ   в составе услуг по передаче тепловой энергии по распределительным сетям ОВ   субабонентам ПОСЛЕ тепловых пунктов (Т6)</t>
  </si>
  <si>
    <t>Непроизводительная  передающая мощность распределительных сетей ОВ  в составе услуг по передаче тепловой энергии для абонентов  после  тепловых пунктов с распределительных  сетей ОВ</t>
  </si>
  <si>
    <t>Производительная  передающая мощность распределительных сетей ОВ, отнесенная на передачу тепловой энергии по распределительным сетям  ОВ, в составе услуг по  передаче тепловой энергии для  абонентов  после тепловых пунктов</t>
  </si>
  <si>
    <t>Производительная передающая мощность распределительных сетей ОВ, отнесенная на передачу тепловой энергии по  распределительным сетям ОВ, в составе услуг по передаче тепловой энергии по распределительным сетям ОВ   субабонентам ПОСЛЕ тепловых пунктов (Т3)</t>
  </si>
  <si>
    <t>Производительная  передающая мощность распределительных сетей ОВ, отнесенная на передачу тепловой энергии по  распределительным сетям ОВ, в составе услуг по передаче тепловой энергии  через тепловые пункты  и по распределительным сетям ОВ субабонентам ПОСЛЕ тепловых пунктов (Т5)</t>
  </si>
  <si>
    <t>Производительная передающая мощность распределительных сетей ОВ, отнесенная на передачу тепловой энергии по  распределительным сетям ОВ, в составе услуг по передаче передаче тепловой энергии по магистральным сетям, тепловым пунктам  и распределительным сетям ОВ субабонентам  ПОСЛЕ тепловых пунктов (Т6)</t>
  </si>
  <si>
    <t>Резевная передающая мощность  распределительных сетей ОВ, отнесенная на резерв тепловой мощности  с  использованием распределительных сетей ОВ для абонентов, подключенных после тепловых пунктов</t>
  </si>
  <si>
    <t>Производительная  передающая мощность распределительных сетей ГВС  в составе услуг  горячего водоснабжения</t>
  </si>
  <si>
    <t xml:space="preserve">Всего поддерживаемая передающая мощность,    магистральных сетей и тепловых вводов                        в т.ч. </t>
  </si>
  <si>
    <t xml:space="preserve">Резевная передающая мощность  магистральных сетей и тепловых вводов, всего   </t>
  </si>
  <si>
    <t xml:space="preserve">Активная передающая мощность  магистральных сетей и тепловых вводов, всего   </t>
  </si>
  <si>
    <t>в т.ч. производительная передающая мощность</t>
  </si>
  <si>
    <t>непроизводительная передающая мощность</t>
  </si>
  <si>
    <t>Всего поддерживаемая передающая мощность тепловых пунктов</t>
  </si>
  <si>
    <t xml:space="preserve">Резевная передающая мощность  тепловых пунктов, всего   </t>
  </si>
  <si>
    <t xml:space="preserve">Активная передающая мощность  тепловых пунктов, всего   </t>
  </si>
  <si>
    <t>в т.ч.  производительная передающая мощность</t>
  </si>
  <si>
    <t>Непроизводительнаяпередающая мощность тепловых пунктов  в составе услуг  по передаче  по магистральным сетям, тепловым пунктам  и распределительным сетям ОВ субабонентам  ПОСЛЕ тепловых пунктов (Т6)</t>
  </si>
  <si>
    <t>Непроизводительнаяпередающая мощность тепловых пунктов   в составе услуг  по передаче   тепловой энергии, отпущенной  абонентам от тепловых пунктов</t>
  </si>
  <si>
    <t xml:space="preserve">Непроизводительная передающая мощность тепловых пунктов в составе  транзита  тепловой энергии через тепловые пункты   (на распределительные сети) </t>
  </si>
  <si>
    <t xml:space="preserve">Резевная передающая мощность  распределительных сетей ОВ,  всего   </t>
  </si>
  <si>
    <t xml:space="preserve">Активная передающая мощность  распределительных сетей ОВ, всего   </t>
  </si>
  <si>
    <t>в т.ч.производительная</t>
  </si>
  <si>
    <t>непроизводительная</t>
  </si>
  <si>
    <t>Всего поддерживаемая передающая мощность распределительных сетей ГВС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</si>
  <si>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</si>
  <si>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</si>
  <si>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</si>
  <si>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</si>
  <si>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</si>
  <si>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</si>
  <si>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</si>
  <si>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</si>
  <si>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</si>
  <si>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</si>
  <si>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2.1.1</t>
  </si>
  <si>
    <t>2.1.2</t>
  </si>
  <si>
    <t>2.2.6</t>
  </si>
  <si>
    <t>2.2.7</t>
  </si>
  <si>
    <t>2.2.8</t>
  </si>
  <si>
    <t>2.2.9</t>
  </si>
  <si>
    <t>2.2.10</t>
  </si>
  <si>
    <t>2.2.11</t>
  </si>
  <si>
    <t>2.2.12</t>
  </si>
  <si>
    <t>3.2.7</t>
  </si>
  <si>
    <t>3.2.8</t>
  </si>
  <si>
    <t>4.1.1</t>
  </si>
  <si>
    <t>Потери при  передаче тепловой энергии по магистральным сетям и тепловым вводам, отнесенные на услуги по передаче по магистральным сетям и    через тепловые пункты субабонентам  ОТ тепловых пунктов  (Т4)</t>
  </si>
  <si>
    <t>Потери при  передаче тепловой энергии по магистральным сетям и тепловым вводам, отнесенные на услуги по передаче по магистральным сетям,  тепловым пунктам  и распределительным сетям ОВ субабонентам  ПОСЛЕ тепловых пунктов  (Т6)</t>
  </si>
  <si>
    <t>Потери при  передаче тепловой энергии по магистральным сетям и тепловым вводам, отнесенные на полезный отпуск  для абонентов  ДО тепловых пунктов</t>
  </si>
  <si>
    <t>Потери при передаче тепловой энергии по магистральным сетям и тепловым вводам, отнесенные на транзит  тепловой энергии через магистральные сети и тепловые вводы   (на распределительные сети)</t>
  </si>
  <si>
    <t>Потери при  передаче тепловой энергии через тепловые пункты, отнесенные услуги на передаче тепловой энергии через тепловые пункты  субабонентам ОТ тепловых пунктов (Т2)</t>
  </si>
  <si>
    <t>Потери при  передаче тепловой энергии через тепловые пункты, отнесенные на услуги по передаче по магистральным сетям и    через тепловые пункты субабонентам  ОТ тепловых пунктов  (Т4)</t>
  </si>
  <si>
    <t>Потери при  передаче тепловой энергии через тепловые пункты, отнесенные на услуги  по передаче тепловой энергии  через тепловые пункты  и по распределительным сетям ОВ субабонентам ПОСЛЕ тепловых пунктов (Т5)</t>
  </si>
  <si>
    <t>Потери при  передаче тепловой энергии через тепловые пункты, отнесенные на услуги по передаче по магистральным сетям,  тепловым пунктам  и распределительным сетям ОВ субабонентам  ПОСЛЕ тепловых пунктов  (Т6)</t>
  </si>
  <si>
    <t>Потери при  передаче тепловой энергии через тепловые пункты, отнесенные на полезный отпуск тепловой энергии с тепловых пунктов</t>
  </si>
  <si>
    <t>Потери при  передаче тепловой энергии через тепловые пункты, отнесенные  на транзит тепловой энергии через тепловые пункты   (на распределительные сети)</t>
  </si>
  <si>
    <t>Потери при передаче тепловой энергии по магистральным сетям и тепловым вводам, отнесенные  услуги по  передаче по магистральным сетям  субабонентам ДО тепловых пунктов  (Т1)</t>
  </si>
  <si>
    <t>Тепловая мощность в составе потерь при передаче тепловой энергии по магистральным сетям и тепловым вводам, отнесенные на услуги по передаче по магистральным сетям и    через тепловые пункты субабонентам  ОТ тепловых пунктов  (Т4)</t>
  </si>
  <si>
    <t>Тепловая мощность в составе потерь при передаче тепловой энергии по магистральным сетям и тепловым вводам, отнесенные  на услуги по передаче по магистральным сетям,  тепловым пунктам  и распределительным сетям ОВ субабонентам  ПОСЛЕ тепловых пунктов  (Т6)</t>
  </si>
  <si>
    <t>Тепловая мощность в составе потерь при передаче тепловой энергии по магистральным сетям и тепловым вводам, отнесенные  на полезный отпуск  для абонентов  ДО тепловых пунктов</t>
  </si>
  <si>
    <t>Тепловая мощность в составе потерь при передаче тепловой энергии по магистральным сетям и тепловым вводам, отнесенные  на транзит  тепловой энергии через магистральные сети и тепловые вводы   (на распределительные сети)</t>
  </si>
  <si>
    <t>Тепловая мощность в составе потерь при  передаче тепловой энергии через тепловые пункты, отнесенные услуги на передаче тепловой энергии через тепловые пункты  субабонентам ОТ тепловых пунктов (Т2)</t>
  </si>
  <si>
    <t>Тепловая мощность в составе потерь при  передаче тепловой энергии через тепловые пункты, отнесенные на услуги по передаче по магистральным сетям и    через тепловые пункты субабонентам  ОТ тепловых пунктов  (Т4)</t>
  </si>
  <si>
    <t>Тепловая мощность в составе потерь при  передаче тепловой энергии через тепловые пункты, отнесенные на услуги  по передаче тепловой энергии  через тепловые пункты  и по распределительным сетям ОВ субабонентам ПОСЛЕ тепловых пунктов (Т5)</t>
  </si>
  <si>
    <t>Тепловая мощность в составе потерь при  передаче тепловой энергии через тепловые пункты, отнесенные на услуги по передаче по магистральным сетям,  тепловым пунктам  и распределительным сетям ОВ субабонентам  ПОСЛЕ тепловых пунктов  (Т6)</t>
  </si>
  <si>
    <t>Тепловая мощность в составе потерь при  передаче тепловой энергии через тепловые пункты, отнесенные на полезный отпуск тепловой энергии с тепловых пунктов</t>
  </si>
  <si>
    <t>Тепловая мощность в составе потерь  при  передаче тепловой энергии через тепловые пункты, отнесенные  на транзит тепловой энергии через тепловые пункты   (на распределительные сети)</t>
  </si>
  <si>
    <t>Теплоноситель в составе потерь при передаче тепловой энергии по магистральным сетям и тепловым вводам, отнесенный на  услуги по  передаче по магистральным сетям  субабонентам ДО тепловых пунктов  (Т1)</t>
  </si>
  <si>
    <t>Теплоноситель в составе потерь при передаче тепловой энергии по магистральным сетям и тепловым вводам, отнесенный на услуги по передаче по магистральным сетям и    через тепловые пункты субабонентам  ОТ тепловых пунктов  (Т4)</t>
  </si>
  <si>
    <t>Теплоноситель в составе потерь при передаче тепловой энергии по магистральным сетям и тепловым вводам, отнесенный  на услуги по передаче по магистральным сетям,  тепловым пунктам  и распределительным сетям ОВ субабонентам  ПОСЛЕ тепловых пунктов  (Т6)</t>
  </si>
  <si>
    <t>Теплоноситель в составе потерь при передаче тепловой энергии по магистральным сетям и тепловым вводам, отнесенный на полезный отпуск  для абонентов  ДО тепловых пунктов</t>
  </si>
  <si>
    <t>Теплоноситель в составе потерь при передаче тепловой энергии по магистральным сетям и тепловым вводам, отнесенный на транзит  тепловой энергии через магистральные сети и тепловые вводы   (на распределительные сети)</t>
  </si>
  <si>
    <t>Теплоноситель в составе потерь при передаче тепловой энергии через тепловые пункты, отнесенный на услуги по передаче через тепловые пункты  субабонентам ОТ тепловых пунктов (Т2)</t>
  </si>
  <si>
    <t>Теплоноситель в составе потерь при передаче тепловой энергии через тепловые пункты, отнесенный на услуги по передаче по магистральным сетям и    через тепловые пункты субабонентам  ОТ тепловых пунктов  (Т4)</t>
  </si>
  <si>
    <t>Теплоноситель в составе потерь при передаче тепловой энергии через тепловые пункты, отнесенный на услуги по передаче  через тепловые пункты  и по распределительным сетям ОВ субабонентам ПОСЛЕ тепловых пунктов (Т5)</t>
  </si>
  <si>
    <t>Теплоноситель в составе потерь при передаче тепловой энергии через тепловые пункты, отнесенный на услуги по передаче по магистральным сетям,  тепловым пунктам  и распределительным сетям ОВ субабонентам  ПОСЛЕ тепловых пунктов  (Т6)</t>
  </si>
  <si>
    <t>Теплоноситель в составе потерь при передаче тепловой энергии через тепловые пункты, отнесенный на полезный отпуск тепловой энергии с тепловых пунктов</t>
  </si>
  <si>
    <t>Теплоноситель в составе потерь при передаче тепловой энергии через тепловые пункты, отнесенный на транзит тепловой энергии через тепловые пункты   (на распределительные сети)</t>
  </si>
  <si>
    <t>Теплоноситель в составе потерь при передаче тепловой энергии по распределительным сетям ОВ, отнесенный на услуги  по передаче тепловой энергии по распределительным сетям ОВ   субабонентам ПОСЛЕ тепловых пунктов (Т3)</t>
  </si>
  <si>
    <t>Теплоноситель в составе потерь при передаче тепловой энергии по распределительным сетям ОВ, отнесенный на услуги  по передаче тепловой энергии  через тепловые пункты  и по распределительным сетям ОВ субабонентам ПОСЛЕ тепловых пунктов (Т5)</t>
  </si>
  <si>
    <t>Теплоноситель в составе потерь при передаче тепловой энергии по распределительным сетям ОВ, отнесенный на услуги по передаче по магистральным сетям,  тепловым пунктам  и распределительным сетям ОВ субабонентам  ПОСЛЕ тепловых пунктов  (Т6)</t>
  </si>
  <si>
    <t>Теплоноситель в составе потерь при передаче тепловой энергии по распределительным сетям ОВ, отнесенный на полезный отпуск тепловой энергии  с распределительныхс сетей ОВ абонентам после  тепловых пунктов</t>
  </si>
  <si>
    <t>Суммарный объем затрат, сформированный по процессу "Водоподготовка"</t>
  </si>
  <si>
    <r>
      <t xml:space="preserve">Теплоноситель, </t>
    </r>
    <r>
      <rPr>
        <b/>
        <sz val="8"/>
        <color rgb="FF00B050"/>
        <rFont val="Times New Roman"/>
        <family val="1"/>
        <charset val="204"/>
      </rPr>
      <t xml:space="preserve">реализованный с  коллекторов  источника </t>
    </r>
  </si>
  <si>
    <r>
      <t xml:space="preserve">Электрическая мощность, поддерживаемая эксплуатацией водоподготовительных подразделений Источника. </t>
    </r>
    <r>
      <rPr>
        <b/>
        <sz val="8"/>
        <color rgb="FFFF0000"/>
        <rFont val="Times New Roman"/>
        <family val="1"/>
        <charset val="204"/>
      </rPr>
      <t>Реализованная с шин станции.</t>
    </r>
  </si>
  <si>
    <r>
      <t xml:space="preserve">Тепловая мощность, поддерживаемая эксплуатацией водоподготовительных подразделений  Источника. </t>
    </r>
    <r>
      <rPr>
        <b/>
        <sz val="8"/>
        <color rgb="FFC00000"/>
        <rFont val="Times New Roman"/>
        <family val="1"/>
        <charset val="204"/>
      </rPr>
      <t>Реализованная с коллекторов станции.</t>
    </r>
  </si>
  <si>
    <t>Резервная тепловая мощность, поддерживаемая при отсутствии потребления для потребителей  в зоне системы теплоснабжения, за счет Источника И…</t>
  </si>
  <si>
    <t>Поддерживаемая тепловая мощность Источника (Гкал/час всего), в т.ч.</t>
  </si>
  <si>
    <t>теплоноситель, подготовленный на Источнике</t>
  </si>
  <si>
    <t>А*Д</t>
  </si>
  <si>
    <t>А*Е</t>
  </si>
  <si>
    <t>Б*Г</t>
  </si>
  <si>
    <t>Б*В*Ж/(Ж+И+К+Л)</t>
  </si>
  <si>
    <t>Б*В*И/(Ж+И+К+Л)</t>
  </si>
  <si>
    <t>Б*В*К/(Ж+И+К+Л)</t>
  </si>
  <si>
    <t>Б*В*Л/(Ж+И+К+Л)</t>
  </si>
  <si>
    <t>Электрическая и Тепловая энергия, выработанные на  Источнике (в части переменных затрат)</t>
  </si>
  <si>
    <t xml:space="preserve">Электрическая энергия, произведенная на источнике и потребленная на технологические  нужды в зоне Источника (на водоподготовку). </t>
  </si>
  <si>
    <t>Доля затрат, отнесенная на теплоноситель, подготовленный на Источнике… за период</t>
  </si>
  <si>
    <t xml:space="preserve"> Доля затрат, отнесенная на процесс генерации </t>
  </si>
  <si>
    <t>Доля затрат, отнесенная на генерацию тепловой энергии/мощности</t>
  </si>
  <si>
    <t>Доля затрат, отнесенная на генерацию электрической энергии/мощности</t>
  </si>
  <si>
    <t>Б*В/(В+Г)</t>
  </si>
  <si>
    <t>Б*Г/(Г+В)*Л/(Л+К)</t>
  </si>
  <si>
    <t>Б*Г/(Г+В)*К/(Л+К)</t>
  </si>
  <si>
    <t>А*Д/(Д+Е)</t>
  </si>
  <si>
    <t>А*Е/(Д+Е)</t>
  </si>
  <si>
    <t>Электрическая и тепловая мощность, поддерживаемая эксплуатацией Источника ..</t>
  </si>
  <si>
    <t>Электрическая мощность Источника всего</t>
  </si>
  <si>
    <t>Электрическая мощность, реализованная с шин станции</t>
  </si>
  <si>
    <t xml:space="preserve">Электрическая мощность  потребленная на технологические  нужды в зоне Источника (на водоподготовку). </t>
  </si>
  <si>
    <t>Активная Электрическая мощность Источника, всего, в т.ч.</t>
  </si>
  <si>
    <t>Резервная Электрическая мощность Источника</t>
  </si>
  <si>
    <t>Резервная электрическая мощность Источника</t>
  </si>
  <si>
    <t>Баланс  собственной электри-ческой  мощности   в зоне Источника</t>
  </si>
  <si>
    <t>Баланс тепловой мощности собст-венной выработки в зоне Источника</t>
  </si>
  <si>
    <t xml:space="preserve">   </t>
  </si>
  <si>
    <t>М</t>
  </si>
  <si>
    <t>Б*В/(В+Г+Д)</t>
  </si>
  <si>
    <t>Б*Г/(В+Г+Д)*Л/(Л+М)</t>
  </si>
  <si>
    <t>Б*Г/(В+Г+Д)*М/(Л+М)</t>
  </si>
  <si>
    <t>Б*Д/(В+Г+Д)</t>
  </si>
  <si>
    <t>А*Е/(Е+Ж+И+К)</t>
  </si>
  <si>
    <t>А*Ж/(Е+Ж+И+К)</t>
  </si>
  <si>
    <t>А*И/(Е+Ж+И+К)</t>
  </si>
  <si>
    <t>А*К/(Е+Ж+И+К)</t>
  </si>
  <si>
    <t>Схема формирования и распределения продуктов процесса: Эксплуатация тепловых пунктов в зоне Системы теплоснабжения</t>
  </si>
  <si>
    <t>Зона СТС</t>
  </si>
  <si>
    <t>Управление /экономика, финансы</t>
  </si>
  <si>
    <t>Управление линейное</t>
  </si>
  <si>
    <t>Работа с персоналом</t>
  </si>
  <si>
    <t>Эксплуатация зданий</t>
  </si>
  <si>
    <t xml:space="preserve">Хранение </t>
  </si>
  <si>
    <t>Транспорт</t>
  </si>
  <si>
    <t>Информационно-вычислительное обслуживание</t>
  </si>
  <si>
    <t>ВСПОМОГАТЕЛЬНЫЕ, ОБСЛУЖИВАЮЩИЕ И УПРАВЛЕНЧЕСКИЕ ПРОЦЕССЫ</t>
  </si>
  <si>
    <t>СБЫТ</t>
  </si>
  <si>
    <t>Ремонты</t>
  </si>
  <si>
    <t>Текущая эксплуатация   (постоянные затраты кроме ремонтов)</t>
  </si>
  <si>
    <t>Текущая эксплуатация   (переменные затраты)</t>
  </si>
  <si>
    <t>Процессы теплообмена и поддерж. Режи-мов в  распределительных  сетях в ТП</t>
  </si>
  <si>
    <t>Передача теплоэнергии по  распределительным сетям</t>
  </si>
  <si>
    <t>Передача теплоэнергии по магистральным  сетям и теп. вводам</t>
  </si>
  <si>
    <t>Покупка холодной воды (для нужд ГВС) на тепловых пунктах</t>
  </si>
  <si>
    <t>Покупка теплоносителя</t>
  </si>
  <si>
    <t>Покупка тепловой мощности  по двух-ставочному тарифу</t>
  </si>
  <si>
    <t xml:space="preserve">Покупка тепловой энергии по двух-ставочному тарифу </t>
  </si>
  <si>
    <t>Генерация комбинированная М&lt;25 МВт</t>
  </si>
  <si>
    <t>Генерация</t>
  </si>
  <si>
    <t>Подготовка теплоносителя для  системы теплоснабжения (в условиях генерации некомбинированной):</t>
  </si>
  <si>
    <t>Подготовка теплоносителя для  системы теплоснабжения (в условиях генерации комбинированной М&lt;25 МВт):</t>
  </si>
  <si>
    <t>Водоподготовка</t>
  </si>
  <si>
    <t>Основные производственные</t>
  </si>
  <si>
    <t>Зона Компании</t>
  </si>
  <si>
    <t>Зона СТ ( Б)</t>
  </si>
  <si>
    <t>Зона СТ (А)</t>
  </si>
  <si>
    <t>Зона И3/п</t>
  </si>
  <si>
    <t>Зона И2/с</t>
  </si>
  <si>
    <t>Зона И1/с</t>
  </si>
  <si>
    <t>ОСНОВНЫЕ ПРОЦЕССЫ</t>
  </si>
  <si>
    <t>Трудовые ресурсы</t>
  </si>
  <si>
    <t>Процессы теплообмена и поддерж. режимов в  распред.  сетях в ТП</t>
  </si>
  <si>
    <t>Передача теплоэнергии по магистральным  сетям и тепл. вводам</t>
  </si>
  <si>
    <t>УСО  консалтинга</t>
  </si>
  <si>
    <t>Затраты под ответственность руководителя</t>
  </si>
  <si>
    <t>Услуги повышения квалификации</t>
  </si>
  <si>
    <t>Коммунальные услуги</t>
  </si>
  <si>
    <t>УСО хранение</t>
  </si>
  <si>
    <t>ГСМ</t>
  </si>
  <si>
    <t>Расходные материалы</t>
  </si>
  <si>
    <t>Покупка холодной воды для нужд ГВС</t>
  </si>
  <si>
    <t>Покупка теплоносителы</t>
  </si>
  <si>
    <t>Покупка тепловой энергии (ставка за мощность)</t>
  </si>
  <si>
    <t>Покупка тепловой мощности (ставка за энергию)</t>
  </si>
  <si>
    <t>топливо</t>
  </si>
  <si>
    <t>УСО по ремонту станции</t>
  </si>
  <si>
    <t>УСО по ремонту цеха водоподготовки</t>
  </si>
  <si>
    <t>УСО по ремонту цехов водоподготовки</t>
  </si>
  <si>
    <t>УСО по ремонту оборудования</t>
  </si>
  <si>
    <t>Зона Комп</t>
  </si>
  <si>
    <t>Процессы теплообмена и поддерж. режимов в  распред.  сетях в ТП в Зоне СТ (Б)</t>
  </si>
  <si>
    <t>Процессы теплообмена и поддерж. режимов в  распред.  сетях в ТП в Зоне СТ (А)</t>
  </si>
  <si>
    <t>Передача теплоэнергии по  распределительным сетям в Зоне СТ (Б)</t>
  </si>
  <si>
    <t>Передача теплоэнергии по  распределительным сетям в Зоне СТ (А)</t>
  </si>
  <si>
    <t>Передача теплоэнергии по магистральным  сетям и тепл. Вводам в Зоне СТ (Б)</t>
  </si>
  <si>
    <t>Передача теплоэнергии по магистральным  сетям и тепл. Вводам в Зоне СТ (А)</t>
  </si>
  <si>
    <t>Покупка холодной воды (для нужд ГВС) на тепловых пунктах в Зоне СТ (Б)</t>
  </si>
  <si>
    <t>Покупка холодной воды (для нужд ГВС) на тепловых пунктах в Зоне СТ (А)</t>
  </si>
  <si>
    <t>ПОКУПКИ</t>
  </si>
  <si>
    <t>Затраты всего</t>
  </si>
  <si>
    <t>вспомогательных</t>
  </si>
  <si>
    <t xml:space="preserve">в т.ч. Основных </t>
  </si>
  <si>
    <t>ИТОГО</t>
  </si>
  <si>
    <t>Учетный объем</t>
  </si>
  <si>
    <t>Численн.</t>
  </si>
  <si>
    <t>Площади</t>
  </si>
  <si>
    <t>Объемы хранения</t>
  </si>
  <si>
    <t>Путев. Листы</t>
  </si>
  <si>
    <t>ОРМ ВТ</t>
  </si>
  <si>
    <t>База расп.</t>
  </si>
  <si>
    <t>Информационно-вычис-лительное обслуживание</t>
  </si>
  <si>
    <t>ПРОЦЕДУРЫ       I  этапа</t>
  </si>
  <si>
    <t>Прямые</t>
  </si>
  <si>
    <t>Косв.</t>
  </si>
  <si>
    <t>Компл.</t>
  </si>
  <si>
    <t xml:space="preserve">Теплоноситель в виде воды, подготовленный для закрытой системы теплоснабжения, на коллекторах  источника комбинированной выработки Мощностью  менее 25 МВт </t>
  </si>
  <si>
    <t>Схема формирования и распределения продуктов процесса:  Генерация комбинированная Мощностью  менее 25 МВт (переменные)</t>
  </si>
  <si>
    <t xml:space="preserve">Теплоноситель в виде воды, подготовленный для закрытой системы теплоснабжения, на коллекторах  источника некомбинированной выработки </t>
  </si>
  <si>
    <t>Схема формирования и распределения продуктов процесса:  Генерация некомбинированная (переменные)</t>
  </si>
  <si>
    <t xml:space="preserve"> Генерация комбинированная Мощностью  менее 25 МВт (переменные)</t>
  </si>
  <si>
    <t xml:space="preserve"> Генерация некомбинированная(переменные)</t>
  </si>
  <si>
    <t>Схема формирования и распределения продуктов процесса:  Генерация неомбинированная Мощностью  менее 25 МВт (постоянные)</t>
  </si>
  <si>
    <t>Схема формирования и распределения продуктов процесса:  Генерация некомбинированная  (постоянные)</t>
  </si>
  <si>
    <t xml:space="preserve"> Генерация некомбинированная  (постоянные)</t>
  </si>
  <si>
    <t>Распределительный баланс затрат по водоподготовке (между теплоносителем и генерацией) на Источнике И1</t>
  </si>
  <si>
    <t>Распределительный баланс затрат по водоподготовке (между теплоносителем и генерацией) на Источнике И2</t>
  </si>
  <si>
    <t>Баланс теплоносителя на Источнике И1</t>
  </si>
  <si>
    <t>Баланс теплоносителя на Источнике И2</t>
  </si>
  <si>
    <t>Распределительный баланс затрат между электрической и тепловой энергией на Источнике И 1</t>
  </si>
  <si>
    <t>Распределительный баланс затрат между электрической и тепловой энергией на Источнике И2</t>
  </si>
  <si>
    <t>Баланс тепловой энергии собственной выработки в зоне Источника И2</t>
  </si>
  <si>
    <t>Активная Мощность Источника И2</t>
  </si>
  <si>
    <t>Активная Мощность Источника И2 В составе ТЭ, реализованной с Коллекторов Источника</t>
  </si>
  <si>
    <t>Активная Мощность Источника  И2  В  составе ТЭ, отпущенной в тепловые сети</t>
  </si>
  <si>
    <t>Резервная тепловая мощность Источника И2</t>
  </si>
  <si>
    <t>Резервная тепловая мощность, поддерживаемая при отсутствии потребления для потребителей /абонентов на коллектрах Источника И2</t>
  </si>
  <si>
    <t>Резервная тепловая мощность, поддерживаемая при отсутствии потребления для потребителей  в зоне системы теплоснабжения, за счет Источника И2</t>
  </si>
  <si>
    <t>Баланс электрической энергии собственной выработки в зоне Источника И2</t>
  </si>
  <si>
    <t>Электрическая энергия, произведенная  на Источнике И2 и реализованная с шин станции.</t>
  </si>
  <si>
    <t xml:space="preserve">Электрическая энергия, произведенная на источнике и потребленная на технологические  нужды в зоне Источника  И2 (на водоподготовку). </t>
  </si>
  <si>
    <t>Баланс электрической мощности собственной  в зоне Источника И2</t>
  </si>
  <si>
    <t>Электрическая мощность Источника И2 всего</t>
  </si>
  <si>
    <t>Активная Электрическая мощность Источника И2, всего, в т.ч.</t>
  </si>
  <si>
    <t>Доля затрат, отнесенная на теплоноситель, подготовленный на Источнике И1 за период</t>
  </si>
  <si>
    <t>Суммарный объем затрат, сформированный по процессу "Генерация И 1"</t>
  </si>
  <si>
    <t>Баланс тепловой энергии собственной выработки в зоне Источника И1</t>
  </si>
  <si>
    <t xml:space="preserve">Объем тепловой энергии, реализованный с коллекторов Источника И1 </t>
  </si>
  <si>
    <t xml:space="preserve">Объем тепловой энергии, отпущенный в тепловые сети системы теплоснабжения (А) От  Источника И1 </t>
  </si>
  <si>
    <t>Поддерживаемая тепловая мощность Источника  (всего), в т.ч.</t>
  </si>
  <si>
    <t>Активная Мощность Источника .И1</t>
  </si>
  <si>
    <t>Активная Мощность Источника И1  В составе ТЭ, реализованной с Коллекторов Источника</t>
  </si>
  <si>
    <t>Активная Мощность Источника И1  В  составе ТЭ, отпущенной в тепловые сети</t>
  </si>
  <si>
    <t>Резервная тепловая мощность Источника И1</t>
  </si>
  <si>
    <t>Резервная тепловая мощность, поддерживаемая при отсутствии потребления для потребителей /абонентов на коллектрах ИсточникИ1</t>
  </si>
  <si>
    <t>Резервная тепловая мощность, поддерживаемая при отсутствии потребления для потребителей  в зоне системы теплоснабжения, за счет Источника И1</t>
  </si>
  <si>
    <t>Баланс электрической энергии собственной выработки в зоне Источника И1</t>
  </si>
  <si>
    <t>Выработано электрической энергии на Источнике И1</t>
  </si>
  <si>
    <t>Баланс электрической мощности собственной  в зоне Источника И1</t>
  </si>
  <si>
    <t>Суммарный объем затрат, сформированный по процессу "Генерация И 2"</t>
  </si>
  <si>
    <t>СУММЫ</t>
  </si>
  <si>
    <t>Затраты по процессам (Итог1)</t>
  </si>
  <si>
    <t>Покупка тепловой энергии по двух-ставочному тарифу в Зоне ТС (Б)</t>
  </si>
  <si>
    <t>Покупка тепловой мощности  по двух-ставочному тарифу в Зоне СТ (Б)</t>
  </si>
  <si>
    <t>Покупка теплоносителя в Зоне СТ (Б)</t>
  </si>
  <si>
    <t>Доли</t>
  </si>
  <si>
    <t xml:space="preserve">ИТОГО </t>
  </si>
  <si>
    <t>ВСЕГО</t>
  </si>
  <si>
    <t>Электрическая энергия, реализованная с шин Станции</t>
  </si>
  <si>
    <t>Электрическая мощность, реализованная с шин Станции</t>
  </si>
  <si>
    <t>Тепловая  мощность, реализованная с коллекторов Источника</t>
  </si>
  <si>
    <t>Тепловая  энергия, реализованная с  коллекторов Источника</t>
  </si>
  <si>
    <t xml:space="preserve">Резервная тепловая  мощность, реализованная с коллекторов Источника, </t>
  </si>
  <si>
    <t>Тепловая энергия</t>
  </si>
  <si>
    <t>Теплоноситель, реализованный с коллекторов Источника</t>
  </si>
  <si>
    <t xml:space="preserve">Тепловая мощность </t>
  </si>
  <si>
    <t>Резерв тепловой мощности</t>
  </si>
  <si>
    <t>Продукты производства в зоне Источника И1</t>
  </si>
  <si>
    <t>Отпущено в сеть с коллекторов Источника  И1</t>
  </si>
  <si>
    <t>Продукты производства в зоне Источника И2</t>
  </si>
  <si>
    <t>Отпущено в сеть с коллекторов Источника  И2</t>
  </si>
  <si>
    <t>Баланс обеспечения резервной мощностью</t>
  </si>
  <si>
    <t>Всего резервная тепловая мощность с системе теплоснабжения</t>
  </si>
  <si>
    <t>в т.ч. Обеспечивается Источниками:</t>
  </si>
  <si>
    <t>Источник  И1(комбинированная выработка)</t>
  </si>
  <si>
    <t>Источник  И2 (некомбинированная выработка)</t>
  </si>
  <si>
    <t>Баланс тепловой мощности (собственной) в зоне Источника И1</t>
  </si>
  <si>
    <t>Баланс тепловой мощности (собственной)  в зоне Источника И2</t>
  </si>
  <si>
    <t>Справочно:</t>
  </si>
  <si>
    <t>Стороння энергия доставленная субабонентам после ТП всего:</t>
  </si>
  <si>
    <t>Услуги по передаче</t>
  </si>
  <si>
    <t>магистр. + тепл.вводы</t>
  </si>
  <si>
    <t>тепловые пункты</t>
  </si>
  <si>
    <t>распределительные ОВ</t>
  </si>
  <si>
    <t xml:space="preserve">Полное  наименование </t>
  </si>
  <si>
    <t>Сокращенное наименование</t>
  </si>
  <si>
    <t>Услуги по передаче тепловой энергии по магистральным сетям субабонентам ДО тепловых пунктов</t>
  </si>
  <si>
    <t>+</t>
  </si>
  <si>
    <t>Услуги по передаче тепловой энергии по магистральным сетям и через тепловые пункты субабонентам  ОТ тепловых пунктов</t>
  </si>
  <si>
    <t>Услуги по передаче тепловой энергии по магистральным сетям, тепловым пунктам  и распределительным сетям ОВ субабонентам  ПОСЛЕ тепловых пунктов</t>
  </si>
  <si>
    <t>Передача через:</t>
  </si>
  <si>
    <t>Передано  тепловой энергии абонентам и субабонентам в зоне СТС (всего), в т.ч.</t>
  </si>
  <si>
    <t>через тепловые пункты</t>
  </si>
  <si>
    <t>после тепловых пунктов по распределительным сетям ОВ</t>
  </si>
  <si>
    <t>до тепловых пунктов по магистральным сетям и тепловым вводам</t>
  </si>
  <si>
    <t>ТЭ, произведенная  в режиме комбинированной выработки  с установленной генерирующей  мощностью производства электрической энергии 25 МВт и более</t>
  </si>
  <si>
    <t xml:space="preserve">Балансы в зоне системы теплоснабжения  А  </t>
  </si>
  <si>
    <t>Тепловая мощность в составе потерь при передаче тепловой энергии по магистральным сетям и тепловым вводам, отнесенные на услуги по передаче по магистральным сетям и    через тепловые пункты субабонентам  ДО тепловых пунктов  (Т1)</t>
  </si>
  <si>
    <t xml:space="preserve">1. </t>
  </si>
  <si>
    <t>Поддерживаемая тепловая мощность собственных источников, распределяемая в зоне СТС</t>
  </si>
  <si>
    <t>Сливы теплоносителя в сетях Компании при ремонтах собственными силами</t>
  </si>
  <si>
    <t>Потери теплоносителя в сетях  Компании, в т.ч.</t>
  </si>
  <si>
    <t>Учтено потерь тепловой энергии в сетях Компании всего</t>
  </si>
  <si>
    <t>Баланс сторонней тепловой энергии  в зоне системы теплоснабжения (А)</t>
  </si>
  <si>
    <t>Баланс тепловой мощности  в зоне системы теплоснабжения (А)</t>
  </si>
  <si>
    <t>Баланс теплоносителя в зоне системы теплоснабжения (А)</t>
  </si>
  <si>
    <t>Баланс тепловой мощности  в зоне системы теплоснабжения (Б)</t>
  </si>
  <si>
    <t>Баланс теплоносителя в зоне системы теплоснабжения (Б)</t>
  </si>
  <si>
    <t xml:space="preserve">Учтено теплоносителя для системы теплоснабжения, всего </t>
  </si>
  <si>
    <t xml:space="preserve">Балансы в зоне системы теплоснабжения  Б </t>
  </si>
  <si>
    <t>Баланс сторонней тепловой энергии  в зоне системы теплоснабжения(Б)</t>
  </si>
  <si>
    <t xml:space="preserve">ЗАТРАТЫ в зоне системы теплоснабжения  А  </t>
  </si>
  <si>
    <t>Тепловая энергия с коллекторов источника И1</t>
  </si>
  <si>
    <t>Тепловая энергия с коллекторов источника И2</t>
  </si>
  <si>
    <t xml:space="preserve">Покупная тепловая энергия, приобретенная по двух ставочному тарифу в части ставки за энергию в зоне системы теплоснабжения </t>
  </si>
  <si>
    <t xml:space="preserve">ИТОГО затраты по   собственной и покупной энергии, отпущенной в сети </t>
  </si>
  <si>
    <t>Распределено на элементы единичных продуктов</t>
  </si>
  <si>
    <t xml:space="preserve">Сравнительные Итоги </t>
  </si>
  <si>
    <t>Текущий период</t>
  </si>
  <si>
    <t>Предидущ.период</t>
  </si>
  <si>
    <t>Затраты , перенесенные на тепловую энергию в зоне СТС (А), из зон Источников:</t>
  </si>
  <si>
    <t>Затраты на поддержание активной тепловой мощности собственных источников в зоне СТС (А)</t>
  </si>
  <si>
    <t>Затраты на поддержание резервной тепловой мощности собственных источников в зоне СТС (А)</t>
  </si>
  <si>
    <t>Затраты на приобретение тепловой энергии от прочих источников в зоне СТС (А), по  двух-ставочному тарифу  в размере ставки за мощность</t>
  </si>
  <si>
    <t>Итого затрат на поддержание тепловой мощности в  зоне СТС (А)</t>
  </si>
  <si>
    <t>Тепловая мощность, приобретенная от прочих Источников для компенсации резервов для абонентов-потребителей</t>
  </si>
  <si>
    <t>Затраты , перенесенные на тепловую мощность в зоне СТС (А)</t>
  </si>
  <si>
    <t>Перенесено затрат на резервную мощность, всего</t>
  </si>
  <si>
    <t>Затраты по теплоносителю в зоне СТС (А)</t>
  </si>
  <si>
    <t>Затраты на покупку теплоносителя  у сторонней организации</t>
  </si>
  <si>
    <t xml:space="preserve">Учтено затрат на теплоноситель в зоне системы теплоснабжения, всего </t>
  </si>
  <si>
    <t>Перенесено затрат  на теплоноситель, отпущенный в сети, с источников в зоне СТС (А)</t>
  </si>
  <si>
    <t>Затраты на поддержание передающих мощностей</t>
  </si>
  <si>
    <t xml:space="preserve">Всего затрат на поддержание передающих  мощностей на магистральных сетях и тепловых вводах,  в т.ч. </t>
  </si>
  <si>
    <t>на магистральных сетях и тепловых вводах Компании</t>
  </si>
  <si>
    <t xml:space="preserve">на оплугу услуг сторонних организаций по передаче </t>
  </si>
  <si>
    <t>Всего затрат на поддержание передающей мощности тепловых пунктов, в т.ч.</t>
  </si>
  <si>
    <t>перенесено затрат по передаче с магистральных сетей и тепловых вводов</t>
  </si>
  <si>
    <t>учтено затрат по поддержанию передающих мощностей тепловых пунктов</t>
  </si>
  <si>
    <t>учтено услуг сторонних организаций по передаче через тепловые пункты (разворачивается по схеме Т1,Т2 и т.д.)</t>
  </si>
  <si>
    <t xml:space="preserve">Затраты на передачу по распределительным сеям ОВ, всего </t>
  </si>
  <si>
    <t>перенесено затрат по передаче с  тепловых пунктов</t>
  </si>
  <si>
    <t>учтено затрат по поддержанию передающих мощностей распределительных сетей ОВ</t>
  </si>
  <si>
    <t>учтено услуг сторонних организаций по передаче по распред. Сетям ОВ (разворачивается по схеме Т1,Т2 и т.д.)</t>
  </si>
  <si>
    <t xml:space="preserve">перенесено </t>
  </si>
  <si>
    <t>передающая мощность распределительных сетей ГВС</t>
  </si>
  <si>
    <r>
      <t xml:space="preserve">Активная передающая мощность  распределительных сетей </t>
    </r>
    <r>
      <rPr>
        <b/>
        <i/>
        <u/>
        <sz val="9"/>
        <color theme="1"/>
        <rFont val="Times New Roman"/>
        <family val="1"/>
        <charset val="204"/>
      </rPr>
      <t xml:space="preserve">ГВС </t>
    </r>
    <r>
      <rPr>
        <b/>
        <i/>
        <sz val="9"/>
        <color theme="1"/>
        <rFont val="Times New Roman"/>
        <family val="1"/>
        <charset val="204"/>
      </rPr>
      <t xml:space="preserve">, всего   </t>
    </r>
  </si>
  <si>
    <t>Состав продуктов реализации в зоне СТС (А)</t>
  </si>
  <si>
    <t>Услуги по поддержанию резервной ТМ для абонентов до Тепловых пунктов</t>
  </si>
  <si>
    <t>Услуги по поддержанию резервной ТМ для абонентов после Тепловых пунктов</t>
  </si>
  <si>
    <t>Продажа (компенсация) сливов теплоносителя в сетях  абонентов (ОВ) после ТП</t>
  </si>
  <si>
    <t>Услуги ГВС абонентам после ТП (КОМПОНЕНТ ТЭ)</t>
  </si>
  <si>
    <t>Услуги по передаче ТЭ по магистральным сетям, ТП и распред. Сетям Компании субабонентам после ТП</t>
  </si>
  <si>
    <t>Покупка резервов тепловой мощности</t>
  </si>
  <si>
    <t>Услуги ГВС абонентам после ТП (КОМПОНЕНТ  хол.вода)</t>
  </si>
  <si>
    <t>Продажа (компенсация) сливов теплоносителя в сетях  абонентов до ТП</t>
  </si>
  <si>
    <t>Состав продуктов реализации в зоне СТС (Б)</t>
  </si>
  <si>
    <t>ТЭ</t>
  </si>
  <si>
    <t>ТМ</t>
  </si>
  <si>
    <t>передача</t>
  </si>
  <si>
    <t xml:space="preserve">                                                           </t>
  </si>
  <si>
    <t>Учтенный ФОТ</t>
  </si>
  <si>
    <t>Учтенная численность</t>
  </si>
  <si>
    <t>перенос</t>
  </si>
  <si>
    <t xml:space="preserve">Затраты в зоне системы теплоснабжения  Б </t>
  </si>
  <si>
    <t>Затраты , перенесенные на тепловую энергию в зоне СТС (Б):</t>
  </si>
  <si>
    <t>Тепловая энергия с коллекторов источника И ..</t>
  </si>
  <si>
    <t>Тепловая энергия с коллекторов источника И…</t>
  </si>
  <si>
    <t>Затраты , перенесенные на тепловую мощность в зоне СТС (Б)</t>
  </si>
  <si>
    <t>Затраты на поддержание активной тепловой мощности собственных источников в зоне СТС (Б)</t>
  </si>
  <si>
    <t>Затраты на поддержание резервной тепловой мощности собственных источников в зоне СТС (Б)</t>
  </si>
  <si>
    <t>Затраты на приобретение тепловой энергии от прочих источников в зоне СТС (Б), по  двух-ставочному тарифу  в размере ставки за мощность</t>
  </si>
  <si>
    <t>Итого затрат на поддержание тепловой мощности в  зоне СТС (Б)</t>
  </si>
  <si>
    <t>Затраты по теплоносителю в зоне СТС (Б)</t>
  </si>
  <si>
    <t>Перенесено затрат  на теплоноситель, отпущенный в сети, с источников в зоне СТС (Б)</t>
  </si>
  <si>
    <t>перенесено затрат по потерям теплоносителя на ТП</t>
  </si>
  <si>
    <t>перенесено затрат по потерям теплоносителя на магистральных сетях и тепловых вводах</t>
  </si>
  <si>
    <t>перенесено затрат по потерям теплоносителя на распределительных сетях ОВ</t>
  </si>
  <si>
    <t>потери теплоносителя</t>
  </si>
  <si>
    <t>Итого</t>
  </si>
  <si>
    <t xml:space="preserve">Затраты на передачу по распределительным сетям ОВ и ГВС, всего </t>
  </si>
  <si>
    <t>Номенклатура сегментов раздельного учета затрат</t>
  </si>
  <si>
    <t>Продукты производства/реализации</t>
  </si>
  <si>
    <t>Основное производство</t>
  </si>
  <si>
    <t xml:space="preserve"> Без уточнения</t>
  </si>
  <si>
    <t>по балансу ТМ</t>
  </si>
  <si>
    <t>ИТОГО ЗАТРАТ на продукты с Источника И1</t>
  </si>
  <si>
    <t>Электрическая энергия/мощность, с шин,  в составе</t>
  </si>
  <si>
    <t>Электрическая энергия</t>
  </si>
  <si>
    <t>Электрическая мощность</t>
  </si>
  <si>
    <t>Услуги ГВС абонентам после ТП, в составе</t>
  </si>
  <si>
    <t>компонент -тепловая энергия/мощность</t>
  </si>
  <si>
    <t>компонент - холодная (водопроводная) вода</t>
  </si>
  <si>
    <t>Тепловая мощность,с учетом передачи</t>
  </si>
  <si>
    <t>ИТОГО ЗАТРАТ на продукты  системы теплоснабжения (А)</t>
  </si>
  <si>
    <t>ИТОГО ЗАТРАТ на продукты  системы теплоснабжения (Б)</t>
  </si>
  <si>
    <t>Исходные данные  о продуктах</t>
  </si>
  <si>
    <t>Ед.изм.</t>
  </si>
  <si>
    <t>К-во договоров/ абонентов</t>
  </si>
  <si>
    <t>Сбыт</t>
  </si>
  <si>
    <t>Продукты вспомогательных производств</t>
  </si>
  <si>
    <t>Услуги ИТ на сторону</t>
  </si>
  <si>
    <t>Транспортные услуги на сторону</t>
  </si>
  <si>
    <t>чел.час.</t>
  </si>
  <si>
    <t>сменность работы</t>
  </si>
  <si>
    <t>учетная стоимость транспортного средства</t>
  </si>
  <si>
    <t>часов</t>
  </si>
  <si>
    <t>Транспортные услуги на сторону (ГСМ по норме расхода)</t>
  </si>
  <si>
    <t>Путев. Листы (час)</t>
  </si>
  <si>
    <t>Сдача в аренду площадей</t>
  </si>
  <si>
    <t xml:space="preserve">Сдача в аренду площадей </t>
  </si>
  <si>
    <t>кв.м.</t>
  </si>
  <si>
    <t>Ввделено косвенных  затрат на продукты вспомогательных производств</t>
  </si>
  <si>
    <t>Ввделено прямых затрат на продукты свпомогательных производств</t>
  </si>
  <si>
    <t>Итого затрат на продукты вспомогательных производств</t>
  </si>
  <si>
    <t>Наименование (содержание) процессов</t>
  </si>
  <si>
    <t>Территориальная принадлежность процессов</t>
  </si>
  <si>
    <t>Наименование продуктов</t>
  </si>
  <si>
    <t>Объем реализации</t>
  </si>
  <si>
    <t>ед. изм.</t>
  </si>
  <si>
    <t>значение</t>
  </si>
  <si>
    <t>Показатели обеспеченности рабочих мест</t>
  </si>
  <si>
    <t>Подготовка теплоносителя для  системы теплоснабжения (в условиях генерации комбинированной М&lt;25 МВт) (И1)</t>
  </si>
  <si>
    <t>Подготовка теплоносителя для  системы теплоснабжения (в условиях генерации некомбинированной)  (И2)</t>
  </si>
  <si>
    <t>Генерация комбинированная М&lt;25 МВт (И1)</t>
  </si>
  <si>
    <t>Генерация некомбинированная  (И2)</t>
  </si>
  <si>
    <t>БАЗЫ РАСПРЕДЕЛЕНИЯ КОСВЕННЫХ И КОМПЛЕКСНЫХ ЗАТРАТ</t>
  </si>
  <si>
    <t>СОСТАВ ПРОЦЕССОВ</t>
  </si>
  <si>
    <t>БАЗЫ РАСПРЕДЕЛЕНИЯ НАКЛАДНЫХ РАСХОДОВ С УРОВНЯ КОМПАНИИ</t>
  </si>
  <si>
    <t>Состав процессов основного производства по источникам и системам теплоснабжения</t>
  </si>
  <si>
    <t>РЕЗУЛЬТАТЫ   РАЗДЕЛЕНИЯ   ЗАТРАТ  МЕЖДУ  ОСНОВНЫМИ ПРОЦЕССАМИ</t>
  </si>
  <si>
    <t>Технологические стадии/переделы</t>
  </si>
  <si>
    <t>Накладные</t>
  </si>
  <si>
    <t xml:space="preserve">ИТОГО распределено по основным процессам </t>
  </si>
  <si>
    <t xml:space="preserve">СПРАВОЧНО: </t>
  </si>
  <si>
    <t>покупка</t>
  </si>
  <si>
    <t>Балансы в зонах источников теплоснабжения</t>
  </si>
  <si>
    <t>Значение показателя</t>
  </si>
  <si>
    <t>Структура территории</t>
  </si>
  <si>
    <t>Структура процессов</t>
  </si>
  <si>
    <t>Процессы теплообмена и поддержания режимов в  распределительных сетях в ТП</t>
  </si>
  <si>
    <t>Зона И1 (собств.)</t>
  </si>
  <si>
    <t>Зона И2 (собств.)</t>
  </si>
  <si>
    <t>Зона И3 (покуп.)</t>
  </si>
  <si>
    <t>авт.-час.</t>
  </si>
  <si>
    <t>Передача   Тип 1</t>
  </si>
  <si>
    <t>Передача   Тип 2</t>
  </si>
  <si>
    <t>Передача   Тип 3</t>
  </si>
  <si>
    <t>Передача   Тип 4</t>
  </si>
  <si>
    <t>Передача   Тип 5</t>
  </si>
  <si>
    <t>Передача   Тип 6</t>
  </si>
  <si>
    <t>Источник И1 (собственный) комбинированной выработки</t>
  </si>
  <si>
    <t>Источник И2 (собственный)  некомбинированной выработки</t>
  </si>
  <si>
    <t>ПОКУПКА</t>
  </si>
  <si>
    <t>Покупка тепловой мощности  по двухставочному тарифу</t>
  </si>
  <si>
    <t xml:space="preserve">Покупка тепловой энергии по двухставочному тарифу </t>
  </si>
  <si>
    <t>Управление функциональное (экономика, финансы, юридическое сопровождение и т.п.)</t>
  </si>
  <si>
    <t>Номенклатурный перечень продуктов производства/реализации</t>
  </si>
  <si>
    <r>
      <t>ПРОДУКТЫ производства в зоне</t>
    </r>
    <r>
      <rPr>
        <b/>
        <i/>
        <sz val="11"/>
        <rFont val="Calibri"/>
        <family val="2"/>
        <charset val="204"/>
        <scheme val="minor"/>
      </rPr>
      <t xml:space="preserve"> Источника И1</t>
    </r>
  </si>
  <si>
    <r>
      <t xml:space="preserve">ПРОДУКТЫ производства в зоне </t>
    </r>
    <r>
      <rPr>
        <b/>
        <i/>
        <sz val="11"/>
        <rFont val="Calibri"/>
        <family val="2"/>
        <charset val="204"/>
        <scheme val="minor"/>
      </rPr>
      <t>Источника И2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</si>
  <si>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ПРОДУКТЫ производства в зоне </t>
    </r>
    <r>
      <rPr>
        <b/>
        <i/>
        <sz val="11"/>
        <rFont val="Calibri"/>
        <family val="2"/>
        <charset val="204"/>
        <scheme val="minor"/>
      </rPr>
      <t>Системы теплоснабжения (А)  - СТ(А)</t>
    </r>
  </si>
  <si>
    <t xml:space="preserve">Резервная тепловая  мощность, реализованная с коллекторов Источника </t>
  </si>
  <si>
    <r>
      <t xml:space="preserve">ПРОДУКТЫ производства в зоне </t>
    </r>
    <r>
      <rPr>
        <b/>
        <i/>
        <sz val="11"/>
        <rFont val="Calibri"/>
        <family val="2"/>
        <charset val="204"/>
        <scheme val="minor"/>
      </rPr>
      <t>Системы теплоснабжения (Б)  - СТ(Б)</t>
    </r>
  </si>
  <si>
    <t>Тепловая энергия/мощность, реализованная  абонентам после тепловых пунктов (одностав. тариф), в составе:</t>
  </si>
  <si>
    <t>Тепловая энергия/мощность, реализованная  абонентам до тепловых пунктов (одностав. тариф), в составе</t>
  </si>
  <si>
    <t>Тепловая энергия/мощность, реализованная  абонентам после  тепловых пунктов (одностав. тариф), в составе</t>
  </si>
  <si>
    <t xml:space="preserve">Суммарный объем затрат, сформированный по процессу "Водоподготовка" </t>
  </si>
  <si>
    <t xml:space="preserve"> ВСЕГО РАСПРЕДЕЛЕНО ЗАТРАТ </t>
  </si>
  <si>
    <t>ИТОГОВЫЙ РЕЗУЛЬТАТ РАЗДЕЛЬНОГО УЧЕТА ЗАТРАТ</t>
  </si>
  <si>
    <t>Косвенные</t>
  </si>
  <si>
    <t>Комплексные</t>
  </si>
  <si>
    <t>в том числе</t>
  </si>
  <si>
    <t>Итого по основному производству</t>
  </si>
  <si>
    <t>На производство</t>
  </si>
  <si>
    <t>на сбыт</t>
  </si>
  <si>
    <t>ИТОГО  по тепло- и энергоснабжению</t>
  </si>
  <si>
    <t>К-во договоров (абонентов), ед.</t>
  </si>
  <si>
    <r>
      <t xml:space="preserve">ПРОДУКТЫ производства в зоне </t>
    </r>
    <r>
      <rPr>
        <b/>
        <i/>
        <sz val="11"/>
        <rFont val="Times New Roman"/>
        <family val="1"/>
        <charset val="204"/>
      </rPr>
      <t>Источника И1</t>
    </r>
  </si>
  <si>
    <r>
      <t>ПРОДУКТЫ производства в зоне</t>
    </r>
    <r>
      <rPr>
        <i/>
        <sz val="11"/>
        <rFont val="Times New Roman"/>
        <family val="1"/>
        <charset val="204"/>
      </rPr>
      <t xml:space="preserve"> </t>
    </r>
    <r>
      <rPr>
        <b/>
        <i/>
        <sz val="11"/>
        <rFont val="Times New Roman"/>
        <family val="1"/>
        <charset val="204"/>
      </rPr>
      <t>Источника И2</t>
    </r>
    <r>
      <rPr>
        <sz val="11"/>
        <color theme="1"/>
        <rFont val="Calibri"/>
        <family val="2"/>
        <charset val="204"/>
        <scheme val="minor"/>
      </rPr>
      <t/>
    </r>
  </si>
  <si>
    <t>ИТОГО ЗАТРАТ на продукты с Источника И2</t>
  </si>
  <si>
    <r>
      <t xml:space="preserve">ПРОДУКТЫ производства в зоне </t>
    </r>
    <r>
      <rPr>
        <b/>
        <i/>
        <sz val="11"/>
        <rFont val="Times New Roman"/>
        <family val="1"/>
        <charset val="204"/>
      </rPr>
      <t>Системы теплоснабжения (А)  - СТ(А)</t>
    </r>
  </si>
  <si>
    <r>
      <t xml:space="preserve">ПРОДУКТЫ производства в зоне </t>
    </r>
    <r>
      <rPr>
        <b/>
        <i/>
        <sz val="11"/>
        <rFont val="Times New Roman"/>
        <family val="1"/>
        <charset val="204"/>
      </rPr>
      <t>Системы теплоснабжения (Б)  - СТ(Б)</t>
    </r>
  </si>
  <si>
    <t>за ед.</t>
  </si>
  <si>
    <t>всего</t>
  </si>
  <si>
    <t>Зона И1 (с)</t>
  </si>
  <si>
    <t>Зона И2 (с)</t>
  </si>
  <si>
    <t>Зона И3 (п)</t>
  </si>
  <si>
    <t>Справочно: ФРВ (чел.час за 2014 год)</t>
  </si>
  <si>
    <t>ед. персонала</t>
  </si>
  <si>
    <t>Амортизация</t>
  </si>
  <si>
    <t>Показатели фондоёмкости</t>
  </si>
  <si>
    <t xml:space="preserve">Ресурсы ОС  и НМА </t>
  </si>
  <si>
    <t>Ресурсы материальные</t>
  </si>
  <si>
    <t>Наименования статей затрат (определяются  Пользователем)</t>
  </si>
  <si>
    <t>Хим.реагенты (без учета цехов водоподготовки)</t>
  </si>
  <si>
    <t>Хим.реагенты (с указанием  цехов водоподготовки)</t>
  </si>
  <si>
    <t>Хим.реагенты (с указанием  цеха водоподготовки)</t>
  </si>
  <si>
    <t>Коэффициент распределения</t>
  </si>
  <si>
    <r>
      <rPr>
        <b/>
        <sz val="16"/>
        <color theme="1"/>
        <rFont val="Times New Roman"/>
        <family val="1"/>
        <charset val="204"/>
      </rPr>
      <t>Описание демоверсии раздельного учета</t>
    </r>
    <r>
      <rPr>
        <sz val="12"/>
        <color theme="1"/>
        <rFont val="Times New Roman"/>
        <family val="1"/>
        <charset val="204"/>
      </rPr>
      <t xml:space="preserve">
 УВАЖАЕМЫЕ  КОЛЛЕГИ!
              Предлагаем вам  ознакомиться с демоверсией  расчетного алгоритма  разделения фактических  затрат теплоснабжающих  и теплосетевых предприятий   по продуктам производства.  
Данная демоверсия  является  частью  системы раздельного учета  доходов и расходов теплоснабжающих  и тепло-сетевых организаций,   разработанной   ООО «СИТЭК». 
            Демоверсия  включает несколько взаимоувязанных частей:
</t>
    </r>
    <r>
      <rPr>
        <sz val="12"/>
        <rFont val="Times New Roman"/>
        <family val="1"/>
        <charset val="204"/>
      </rPr>
      <t xml:space="preserve">1. </t>
    </r>
    <r>
      <rPr>
        <u/>
        <sz val="12"/>
        <rFont val="Times New Roman"/>
        <family val="1"/>
        <charset val="204"/>
      </rPr>
      <t>Структурная</t>
    </r>
    <r>
      <rPr>
        <sz val="12"/>
        <color theme="1"/>
        <rFont val="Times New Roman"/>
        <family val="1"/>
        <charset val="204"/>
      </rPr>
      <t xml:space="preserve"> - состоит из произвольно принятых характеристик системы теплоснабжения, эксплуатируемых  условной теплоснабжающей организацией. Включает в себя: лист "Структура территории" и  лист "Структура процессов" Листы входящие в структурную часть окрашены в желтый цвет. Содержание указанных листов является неизменным для данной демоверсии.
2. </t>
    </r>
    <r>
      <rPr>
        <u/>
        <sz val="12"/>
        <color theme="1"/>
        <rFont val="Times New Roman"/>
        <family val="1"/>
        <charset val="204"/>
      </rPr>
      <t>Исходная</t>
    </r>
    <r>
      <rPr>
        <sz val="12"/>
        <color theme="1"/>
        <rFont val="Times New Roman"/>
        <family val="1"/>
        <charset val="204"/>
      </rPr>
      <t xml:space="preserve"> - состоит из произвольно принятых натуральных и финансовых показателей. Для демонстрации фактических возможностей модели раздельного учета значения некоторых из них возможно изменять и настраивать по усмотрению Пользователя. Включает в себя: лист "Номенклатура продуктов", лист "Балансы Ист", лист "Балансы СТ (А), лист "Балансы СТ (Б), лист "Трудовые ресурсы", лист "Ресурсы ОС и НМА", лист "Ресурсы материальные", лист "Базы распределения косвенных...", лист "Базы распределения накладных...". Листы входящие в данную часть окрашены в зеленый цвет.
3. </t>
    </r>
    <r>
      <rPr>
        <u/>
        <sz val="12"/>
        <color theme="1"/>
        <rFont val="Times New Roman"/>
        <family val="1"/>
        <charset val="204"/>
      </rPr>
      <t>Итоговая</t>
    </r>
    <r>
      <rPr>
        <sz val="12"/>
        <color theme="1"/>
        <rFont val="Times New Roman"/>
        <family val="1"/>
        <charset val="204"/>
      </rPr>
      <t xml:space="preserve"> - состоит из результатов распределения затрат, оформленных в виде итоговых реестров, полученных путем расчетов в соответствии с алгоритмами, заложенными в расчетной части модели.
Данная часть изменяется в соответствии с изменениями, вносимыми Пользователем в исходную часть демоверсии и является наглядной демонстрацией возможностей концептуальной модели раздельного учета. Включает в себя: лист "Результат по основным процессам" и лист "ИТОГОВЫЙ РЕЗУЛЬТАТ". Листы входящие в данную часть окрашены в красный цвет.
4. </t>
    </r>
    <r>
      <rPr>
        <u/>
        <sz val="12"/>
        <color theme="1"/>
        <rFont val="Times New Roman"/>
        <family val="1"/>
        <charset val="204"/>
      </rPr>
      <t>Расчетная</t>
    </r>
    <r>
      <rPr>
        <sz val="12"/>
        <color theme="1"/>
        <rFont val="Times New Roman"/>
        <family val="1"/>
        <charset val="204"/>
      </rPr>
      <t xml:space="preserve"> - объединяет большое количество расчетных таблиц, представленных в форме рабочих материалов без форматирования и объяснения конкретных распределительных действий. Включены в демоверсию на защищенных от изменений листах для создания представления о работе расчетных алгоритмов в действующей модели раздельного учета расходов. Листы входящие  в расчетную часть окрашены синим цветом. 
             </t>
    </r>
    <r>
      <rPr>
        <i/>
        <sz val="12"/>
        <color theme="1"/>
        <rFont val="Times New Roman"/>
        <family val="1"/>
        <charset val="204"/>
      </rPr>
      <t xml:space="preserve">При работе с данной демоверсией Пользователь может: </t>
    </r>
    <r>
      <rPr>
        <sz val="12"/>
        <color theme="1"/>
        <rFont val="Times New Roman"/>
        <family val="1"/>
        <charset val="204"/>
      </rPr>
      <t xml:space="preserve">
1) Ознакомиться с содержанием и последовательностью учетных и расчетных процедур по разделению затрат между продуктами деятельности условного теплоснабжающего предприятия                                                                                                                                              2) Самостоятельно выполнить настройку организационных параметров и посмотреть, каким образом организационные условия деятельности (численность и специализация персонала, состав и структура основных средств, энергоемкость технологий и т.д.) отражаются на пропорциях (коэффициентах) распределения затрат между технологическими этапами и продуктами деятельности предприятия. 
3) Варьируя  исходными данными,  оценить степень влияния на  себестоимость продукции теплоснабжающего предприятия, показателей его ресурсоемкости (трудоемкости, фондоемкости, материалоемкости) и провести их сопоставительный анализ. 
4) Самостоятельно выполнить настройку показателей балансов и изменять номенклатурный и структурный состав продуктов предприятия, оценивая при этом себестоимость отдельных продуктов и продуктовых групп.
5) </t>
    </r>
    <r>
      <rPr>
        <u/>
        <sz val="12"/>
        <color theme="1"/>
        <rFont val="Times New Roman"/>
        <family val="1"/>
        <charset val="204"/>
      </rPr>
      <t>Просим обратить внимание</t>
    </r>
    <r>
      <rPr>
        <sz val="12"/>
        <color theme="1"/>
        <rFont val="Times New Roman"/>
        <family val="1"/>
        <charset val="204"/>
      </rPr>
      <t xml:space="preserve">:  настройка может выполняться на листах с зелеными ярлычками и по ячейкам – показатели в которых выделенны указанным в комментарии шрифтом.   Всегда выполняйте настройку в соответствии с комментариями, приведенными на листах.
                </t>
    </r>
    <r>
      <rPr>
        <i/>
        <sz val="12"/>
        <color theme="1"/>
        <rFont val="Times New Roman"/>
        <family val="1"/>
        <charset val="204"/>
      </rPr>
      <t>НАПОМИНАЕМ    об ограничениях:</t>
    </r>
    <r>
      <rPr>
        <sz val="12"/>
        <color theme="1"/>
        <rFont val="Times New Roman"/>
        <family val="1"/>
        <charset val="204"/>
      </rPr>
      <t xml:space="preserve">
1) Данная демоверсия отражает не все возможности и факторы,  влияющие на алгоритм раздельного учета затрат.  Ваше предприятие может иметь организационные особенности и условия, которые не отражены в данной демоверсии (по территориальной структуре, по количеству источников, по набору продуктов и т.п.). 
2) Некоторые условия в данной демоверсии жестко заданы или исключены (не подлежат настройке), чтобы сократить объем вычислений.  Вы можете увидеть жесткие ограничения и обнуления в  темных ячейках. 
Успехов вам и  надеемся, что наши усилия  по составлению данной демоверсии будут вам полезны. 
Коллектив    ООО «СИТЭК»                                                                                                                23 июня 2014 г.
</t>
    </r>
  </si>
  <si>
    <t>Показатели фондоёмкости процессов  (учетная стоимость в тыс. руб.)</t>
  </si>
  <si>
    <t>Объем (по норме расхода), литры</t>
  </si>
  <si>
    <t>цена (учетное значение)руб/литр</t>
  </si>
  <si>
    <t>Расходы по труду</t>
  </si>
  <si>
    <t xml:space="preserve">Расходы по труду </t>
  </si>
  <si>
    <t>Расходы по ОС и НМА</t>
  </si>
  <si>
    <t>Материальные затраты</t>
  </si>
  <si>
    <t>итого</t>
  </si>
  <si>
    <t>Структура затрат по процессам   (%%)</t>
  </si>
  <si>
    <t>Гкал</t>
  </si>
  <si>
    <t>Гкал/час</t>
  </si>
  <si>
    <t>Продукты основного производства</t>
  </si>
  <si>
    <t>Справочно: Тариф на воду для ГВС</t>
  </si>
  <si>
    <t>в СТС (А)</t>
  </si>
  <si>
    <t>в СТС (Б)</t>
  </si>
  <si>
    <t>Тепловая мощность,с учетом передачи (в соответствии с балансом мощностей)</t>
  </si>
  <si>
    <t>Тепловая  мощность, реализованная с коллекторов Источника (в соответствии с балансом мощностей)</t>
  </si>
  <si>
    <t>Киловатт-час</t>
  </si>
  <si>
    <t>кВт.ч</t>
  </si>
  <si>
    <t>kW.h</t>
  </si>
  <si>
    <t>КВТ.Ч</t>
  </si>
  <si>
    <t>KWH</t>
  </si>
  <si>
    <t>Мегаватт-час; 1000 киловатт-часов</t>
  </si>
  <si>
    <t>МВт.ч; 10^3 кВт.ч</t>
  </si>
  <si>
    <t>МW.h</t>
  </si>
  <si>
    <t>МЕГАВТ.Ч; ТЫС КВТ.Ч</t>
  </si>
  <si>
    <t>MWH</t>
  </si>
  <si>
    <t>Гигакалория в час</t>
  </si>
  <si>
    <t>Гкал/ч</t>
  </si>
  <si>
    <t>ГИГАКАЛ/Ч</t>
  </si>
  <si>
    <t>Килокалория</t>
  </si>
  <si>
    <t>ккал</t>
  </si>
  <si>
    <t>ККАЛ</t>
  </si>
  <si>
    <t>Гигакалория</t>
  </si>
  <si>
    <t>ГИГАКАЛ</t>
  </si>
  <si>
    <t>Тысяча гигакалорий</t>
  </si>
  <si>
    <t>10^3 Гкал</t>
  </si>
  <si>
    <t>ТЫС ГИГАКАЛ</t>
  </si>
  <si>
    <t>Миллион гигакалорий</t>
  </si>
  <si>
    <t>10^6 Гкал</t>
  </si>
  <si>
    <t>МЛН ГИГАКАЛ</t>
  </si>
  <si>
    <t>Калория в час</t>
  </si>
  <si>
    <t>кал/ч</t>
  </si>
  <si>
    <t>КАЛ/Ч</t>
  </si>
  <si>
    <t>Килокалория в час</t>
  </si>
  <si>
    <t>ккал/ч</t>
  </si>
  <si>
    <t>ККАЛ/Ч</t>
  </si>
  <si>
    <t>№ п/п</t>
  </si>
  <si>
    <t xml:space="preserve">Оъем теплоносителя, подготовленного на Источнике И1 за период  </t>
  </si>
  <si>
    <t xml:space="preserve">Доля теплоносителя, реализованного с коллекторов  Источника И1 за период  </t>
  </si>
  <si>
    <t xml:space="preserve">Доля теплоносителя, отпущенного в сети с  Источника И1 за период  </t>
  </si>
  <si>
    <t>Объем тепловой энергии, отпущеннй с коллекторов Источника , в т.ч.</t>
  </si>
  <si>
    <t>Объем тепловой энергии, отпущеннй с коллекторов Источника, в т.ч.</t>
  </si>
  <si>
    <t xml:space="preserve">Объем тепловой энергии, реализованный с коллекторов Источника </t>
  </si>
  <si>
    <t xml:space="preserve">Объем тепловой энергии, отпущенный в тепловые сети системы теплоснабжения от  Источника  </t>
  </si>
  <si>
    <t xml:space="preserve">Оъем теплоносителя, подготовленного на Источнике И2 за период  </t>
  </si>
  <si>
    <t xml:space="preserve">Доля теплоносителя, реализованного с коллекторов  Источника И2 за период  </t>
  </si>
  <si>
    <t xml:space="preserve">Доля теплоносителя, отпущенного в сети с  Источника И2 за период  </t>
  </si>
  <si>
    <t>1.1.1.</t>
  </si>
  <si>
    <t>1.1.2.</t>
  </si>
  <si>
    <t>№  п/п</t>
  </si>
  <si>
    <t>Выработано электрической энергии на Источнике И2</t>
  </si>
  <si>
    <t>Тепловой мощность, приобретенная по  двухставочному тарифу от прочих источников в размере ставки за мощность в зоне СТС</t>
  </si>
  <si>
    <t>Наименование калькуляционных элементов</t>
  </si>
  <si>
    <t xml:space="preserve">ТЭ, произведенная  в режиме комбинированной выработки  с установленной генерирующей  мощностью производства электрической энергии менее 25 МВт. </t>
  </si>
  <si>
    <r>
      <t xml:space="preserve">Доли      </t>
    </r>
    <r>
      <rPr>
        <b/>
        <i/>
        <sz val="8"/>
        <color theme="1"/>
        <rFont val="Times New Roman"/>
        <family val="1"/>
        <charset val="204"/>
      </rPr>
      <t>(от целой единицы)</t>
    </r>
  </si>
  <si>
    <t>Баланс  собственной и покупной  тепловой энергии в зоне системы теплоснабжения (А)</t>
  </si>
  <si>
    <t xml:space="preserve">Состав тепловой  энергии,  отпущенной  в тепловые сети: </t>
  </si>
  <si>
    <t>Распределено:</t>
  </si>
  <si>
    <t xml:space="preserve">Транзит тепловой энергии по  магистральным сетям и тепловым вводам </t>
  </si>
  <si>
    <t>после тепловых пунктов по распределительным сетям ГВС</t>
  </si>
  <si>
    <t>Доставлено до тепловых пунктов по магистральным сетям и тепловым вводам</t>
  </si>
  <si>
    <t>Прошло через тепловые пункты</t>
  </si>
  <si>
    <t>Отпущено в сеть тепловой энергии</t>
  </si>
  <si>
    <t xml:space="preserve">Доли </t>
  </si>
  <si>
    <t>Тепловой энергия, приобретенная по  двухставочному тарифу от прочих источников в размере ставки за энергию</t>
  </si>
  <si>
    <t>Услуги по передаче тепловой энергии по магистральным сетям (и/или  тепловым вводам)  субабонентам до тепловых пунктов (Передача Тип 1)</t>
  </si>
  <si>
    <t>Услуги по передаче тепловой энергии через тепловые пункты  субабонентам ОТ тепловых пунктов (Передача Тип 2)</t>
  </si>
  <si>
    <t>Услуги по передаче тепловой энергии по распределительным сетям ОВ   субабонентам ПОСЛЕ тепловых пунктов (Передача Тип 3)</t>
  </si>
  <si>
    <t>Услуги по передаче тепловой энергии по магистральным сетям (и/или тепловым вводам) и через тепловые пункты субабонентам ОТ тепловых пунктов (Передача Тип 4)</t>
  </si>
  <si>
    <t>Услуги по передаче тепловой энергии  через тепловые пункты  и по распределительным сетям ОВ субабонентам ПОСЛЕ тепловых пунктов (Передача Тип 5)</t>
  </si>
  <si>
    <t>Услуги по передаче тепловой энергии по магистральным сетям  (и/или тепловым вводам), через тепловые пункты  и по распределительным сетям ОВ субабонентам  ПОСЛЕ тепловых пунктов (Передача Тип 6)</t>
  </si>
  <si>
    <t>тыс. руб.</t>
  </si>
  <si>
    <t>тыс. Гкал</t>
  </si>
  <si>
    <t xml:space="preserve">тыс. Гкал/ч </t>
  </si>
  <si>
    <t>тыс.кВт.ч</t>
  </si>
  <si>
    <t>тыс. кВт</t>
  </si>
  <si>
    <t>тыс. Гкал/ч</t>
  </si>
  <si>
    <t>Передано:</t>
  </si>
  <si>
    <t>2.1.3</t>
  </si>
  <si>
    <t>3.1.3</t>
  </si>
  <si>
    <t xml:space="preserve">тыс. Гкал </t>
  </si>
  <si>
    <t>тыс. Гкал/ч*мес.</t>
  </si>
  <si>
    <t>4.1.2</t>
  </si>
  <si>
    <t>4.1.3</t>
  </si>
  <si>
    <t>Принято  сторонней энергии в тепловые сети в соответствии с договорами на оказание услуг по передаче</t>
  </si>
  <si>
    <t xml:space="preserve">Сторонняя энергия доставленная субабонентам  </t>
  </si>
  <si>
    <t>5</t>
  </si>
  <si>
    <t>Состав тепловой мощности, поддерживаемой в зоне СТС,  всего:  в т.ч.</t>
  </si>
  <si>
    <t>Тепловая мощность в составе потерь  тепловой энергии в  магистральных сетях и тепловых вводах  (всего), в т.ч.</t>
  </si>
  <si>
    <t>ИТОГО поддерживаемая тепловая мощность, распределяемая в зоне СТС</t>
  </si>
  <si>
    <r>
      <rPr>
        <b/>
        <sz val="11"/>
        <color theme="1"/>
        <rFont val="Times New Roman"/>
        <family val="1"/>
        <charset val="204"/>
      </rPr>
      <t>Резервная тепловая мощность</t>
    </r>
    <r>
      <rPr>
        <sz val="11"/>
        <color theme="1"/>
        <rFont val="Times New Roman"/>
        <family val="1"/>
        <charset val="204"/>
      </rPr>
      <t xml:space="preserve">, поддерживаемая при отсутствии потребления - всего, в т.ч. </t>
    </r>
  </si>
  <si>
    <t xml:space="preserve">АКТИВНАЯ тепловая мощность поддерживаемая до тепловых пунктов </t>
  </si>
  <si>
    <t xml:space="preserve"> АКТИВНАЯ тепловая мощность поддерживаемая на тепловых пунктах </t>
  </si>
  <si>
    <t xml:space="preserve">Тепловая мощность в составе тепловой энергии, передаваемой транзитом  по  магистральным сетям и тепловым вводам  </t>
  </si>
  <si>
    <t>Тепловая мощность в составе потерь  тепловой энергии  на тепловых пунктах, в т.ч.</t>
  </si>
  <si>
    <t>4.2.1</t>
  </si>
  <si>
    <t>4.2.2</t>
  </si>
  <si>
    <t xml:space="preserve">Транзит тепловой мощности через тепловые пункты  </t>
  </si>
  <si>
    <t>4.2.3</t>
  </si>
  <si>
    <t>4.2.4</t>
  </si>
  <si>
    <t>4.2.5</t>
  </si>
  <si>
    <t>4.2.6</t>
  </si>
  <si>
    <t xml:space="preserve">АКТИВНАЯ тепловая мощность поддерживаемая после  тепловых пунктов </t>
  </si>
  <si>
    <t>5.1</t>
  </si>
  <si>
    <t>5.2</t>
  </si>
  <si>
    <t>5.3</t>
  </si>
  <si>
    <t>Тепловая мощность, в составе  потерь тепловой энергии  в распределительных сетях, в том числе</t>
  </si>
  <si>
    <t>5.3.1</t>
  </si>
  <si>
    <t>5.3.2</t>
  </si>
  <si>
    <t>Тепловая мощность в составе потерь   тепловой энергии на распределительных  сетях ОВ, из них</t>
  </si>
  <si>
    <t>5.3.2.1</t>
  </si>
  <si>
    <t>5.3.2.2</t>
  </si>
  <si>
    <t>5.3.2.3</t>
  </si>
  <si>
    <t>5.3.2.4</t>
  </si>
  <si>
    <t>Всего резервная тепловая мощность с системе теплоснабжения, в том числе</t>
  </si>
  <si>
    <t>Обеспечивается Источниками:</t>
  </si>
  <si>
    <t>Обеспечивается покупкой резервов тепловой мощности:</t>
  </si>
  <si>
    <r>
      <t>Прямые расходы по труду (</t>
    </r>
    <r>
      <rPr>
        <b/>
        <i/>
        <sz val="12"/>
        <color theme="1"/>
        <rFont val="Times New Roman"/>
        <family val="1"/>
        <charset val="204"/>
      </rPr>
      <t>например - зарплата, руб.</t>
    </r>
    <r>
      <rPr>
        <b/>
        <sz val="12"/>
        <color theme="1"/>
        <rFont val="Times New Roman"/>
        <family val="1"/>
        <charset val="204"/>
      </rPr>
      <t>)</t>
    </r>
  </si>
  <si>
    <t>Показатели трудоемкости                                                                                            (в единицах учета трудоемкости - чел.)</t>
  </si>
  <si>
    <t>Состав теплоносителя  в зоне СТС,  всего:  в т.ч.</t>
  </si>
  <si>
    <t>Приобретено теплоносителя у сторонней организации</t>
  </si>
  <si>
    <t>Подготовлено теплоносителя на источниках в зоне СТС (А)</t>
  </si>
  <si>
    <t xml:space="preserve">ИТОГО учтено теплоносителя для системы теплоснабжения </t>
  </si>
  <si>
    <t>Химически очищенная  вода, отнесенная на инвестиционные проекты (заполнение  сетей на  балансе потребителей  промывка) (?в тариф на подключение?)</t>
  </si>
  <si>
    <t>2.3.</t>
  </si>
  <si>
    <t>2.3.1</t>
  </si>
  <si>
    <t>2.3.2</t>
  </si>
  <si>
    <r>
      <t xml:space="preserve">Доли </t>
    </r>
    <r>
      <rPr>
        <b/>
        <i/>
        <sz val="8"/>
        <color theme="1"/>
        <rFont val="Times New Roman"/>
        <family val="1"/>
        <charset val="204"/>
      </rPr>
      <t>(в передаче тепловой мощности, поддерживаемой в зоне СТС), ед.</t>
    </r>
  </si>
  <si>
    <r>
      <t xml:space="preserve">Доли </t>
    </r>
    <r>
      <rPr>
        <b/>
        <i/>
        <sz val="8"/>
        <color theme="1"/>
        <rFont val="Times New Roman"/>
        <family val="1"/>
        <charset val="204"/>
      </rPr>
      <t>(в составе передающих мощностей), ед.</t>
    </r>
  </si>
  <si>
    <r>
      <t xml:space="preserve">Доли </t>
    </r>
    <r>
      <rPr>
        <b/>
        <i/>
        <sz val="8"/>
        <color theme="1"/>
        <rFont val="Times New Roman"/>
        <family val="1"/>
        <charset val="204"/>
      </rPr>
      <t>(в составе активных передающих мощностей), ед.</t>
    </r>
  </si>
  <si>
    <t>Баланс передающих мощностей в зоне системы теплоснабжения (А)*</t>
  </si>
  <si>
    <t xml:space="preserve">Резервная передающая мощность  магистральных сетей и тепловых вводов, всего, в том числе:   </t>
  </si>
  <si>
    <t>Всего поддерживаемая передающая мощность тепловых пунктов, в том числе:</t>
  </si>
  <si>
    <t xml:space="preserve">Резевная передающая мощность  распределительных сетей ОВ,  всего, в том числе:   </t>
  </si>
  <si>
    <t>Всего поддерживаемая передающая мощность распределительных сетей ГВС, в том числе:</t>
  </si>
  <si>
    <t>производительная передающая мощность</t>
  </si>
  <si>
    <t xml:space="preserve">Активная передающая мощность  магистральных сетей и тепловых вводов, всего, в том числе:   </t>
  </si>
  <si>
    <t xml:space="preserve">Активная передающая мощность  тепловых пунктов, всего, в том числе:   </t>
  </si>
  <si>
    <t>передающая мощность распределительных сетей ОВ</t>
  </si>
  <si>
    <t>Всего поддерживаемая передающая мощность распределительных сетей ОВ и ГВС, в том числе:</t>
  </si>
  <si>
    <t>производительная</t>
  </si>
  <si>
    <t xml:space="preserve">Активная передающая мощность  распределительных сетей ОВ, всего, в том числе:   </t>
  </si>
  <si>
    <t>Баланс  собственной и покупной  тепловой энергии в зоне системы теплоснабжения (Б)</t>
  </si>
  <si>
    <t>Потери  тепловой энергии в  магистральных сетях и тепловых вводах  (всего), в том числе:</t>
  </si>
  <si>
    <t xml:space="preserve">Транзит тепловой энергии по  магистральным сетям и тепловым вводам   </t>
  </si>
  <si>
    <t xml:space="preserve"> Транзит тепловой энергии через тепловые пункты   (на распределительные сети)  </t>
  </si>
  <si>
    <t>до тепловых пунктов  с  магистральных сетей и тепловых вводов</t>
  </si>
  <si>
    <t xml:space="preserve">т </t>
  </si>
  <si>
    <t xml:space="preserve"> т </t>
  </si>
  <si>
    <t>Баланс сторонней тепловой энергии  в зоне системы теплоснабжения (Б)</t>
  </si>
  <si>
    <t>Баланс передающих мощностей в зоне системы теплоснабжения (Б)*</t>
  </si>
  <si>
    <t>Производительная передающая мощность магистральных тепловых  сетей и тепловых вводов в составе  услуг  по передаче тепловой энергии   по магистральным сетям, тепловым пунктам  и распределительным сетям ОВ субабонентам  ПОСЛЕ тепловых пунктов (Т6)</t>
  </si>
  <si>
    <t>в том числе тепловая мощность, приобретенная от прочих Источников для компенсации резервов для абонентов-потребителей</t>
  </si>
  <si>
    <t>Прямые расходы по ОС и НМА  (например - амортизация,  в  тыс. руб.)</t>
  </si>
  <si>
    <t>тыс. руб. учетная стоимость активов</t>
  </si>
  <si>
    <t>Расходы на топливо, материалы и услуги сторонних организаций (по номенклатуре материальных затрат) тыс. руб.</t>
  </si>
  <si>
    <t>тыс.руб/куб.м</t>
  </si>
  <si>
    <r>
      <t>Площадями, м</t>
    </r>
    <r>
      <rPr>
        <vertAlign val="superscript"/>
        <sz val="9"/>
        <color rgb="FFFF0000"/>
        <rFont val="Calibri"/>
        <family val="2"/>
        <charset val="204"/>
        <scheme val="minor"/>
      </rPr>
      <t>2</t>
    </r>
  </si>
  <si>
    <t xml:space="preserve">Вычислительной техникой, ед. </t>
  </si>
  <si>
    <t xml:space="preserve">Показатели - базы распределения  косвенных затрат </t>
  </si>
  <si>
    <t xml:space="preserve">Численностью персонала, ед. </t>
  </si>
  <si>
    <t xml:space="preserve">объём транспортных операций, автомоб.ч </t>
  </si>
  <si>
    <t>Объемы хранения, тыс. руб</t>
  </si>
  <si>
    <t>Объем финансовых потоков, тыс. руб.</t>
  </si>
  <si>
    <t>ед.изм</t>
  </si>
  <si>
    <t>наименование показателя</t>
  </si>
  <si>
    <t>кол-во</t>
  </si>
  <si>
    <t>автомб.ч</t>
  </si>
  <si>
    <t>тыс.руб</t>
  </si>
  <si>
    <t xml:space="preserve">Прямые расходы  по ОС и НМА на продукты не основных (вспомогательных) производств, тыс.руб. </t>
  </si>
  <si>
    <t xml:space="preserve">Прямые расходы  по труду на продукты не основных (вспомогательных) производств,тыс. руб. </t>
  </si>
  <si>
    <r>
      <t>Сдача в аренду площадей, м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</si>
  <si>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Транспортные услуги на сторону, автомоб.ч</t>
  </si>
  <si>
    <t xml:space="preserve">Показатели трудоемкости </t>
  </si>
  <si>
    <t>Показатели материалоёмкости</t>
  </si>
  <si>
    <t>Расход материальных ресурсов  , тыс. руб.</t>
  </si>
  <si>
    <t>Услуги ИТ на сторону, шт.</t>
  </si>
  <si>
    <t>час</t>
  </si>
  <si>
    <t xml:space="preserve">Услуги ИТ на сторону, чел.ч </t>
  </si>
  <si>
    <t>время отвлечения ОС</t>
  </si>
  <si>
    <t>Ввделено прямых материальных затрат на продукты вспомогательных производств</t>
  </si>
  <si>
    <r>
      <t>Сдача в аренду площадей, м</t>
    </r>
    <r>
      <rPr>
        <vertAlign val="superscript"/>
        <sz val="10"/>
        <color theme="1"/>
        <rFont val="Times New Roman"/>
        <family val="1"/>
        <charset val="204"/>
      </rPr>
      <t>2</t>
    </r>
  </si>
  <si>
    <t>Справочно: коэффициент сменности работы оборудования вспомогательных производств</t>
  </si>
  <si>
    <t>Суммы затрат по процессам  (тыс. руб)</t>
  </si>
  <si>
    <t>Результат распределения затрат, тыс. руб.</t>
  </si>
  <si>
    <t>Удельные затраты на ед. продукта, тыс. руб.</t>
  </si>
  <si>
    <t>УЧТЕНО ЗАТРАТ, тыс.руб</t>
  </si>
  <si>
    <t>Результат распределения затрат в продукты, тыс. руб.</t>
  </si>
  <si>
    <t>Продажа ТЭ/М абонентам до тепловых пунктов (одноставочный тариф)</t>
  </si>
  <si>
    <t>Продажа ТЭ/М абонентам после тепловых пунктов (одноставочный тариф)</t>
  </si>
  <si>
    <t>Услуги по поддержанию резервной ТМ для абонентов после тепловых пунктов</t>
  </si>
  <si>
    <t>Тепловая энергия/мощность, реализованная  абонентам после тепловых пунктов в составе услуг теплоснабжения (одноставочный тариф), в составе:</t>
  </si>
  <si>
    <t>Услуги по поддержанию резервной ТМ для абонентов до тепловых пунктов</t>
  </si>
  <si>
    <t>Тепловая энергия/мощность, реализованная  абонентам после  тепловых пунктов (одноставочный тариф), в составе</t>
  </si>
  <si>
    <t>Услуги по передаче ТЭ по магистральным сетям, ТП и распределительным сетям Компании субабонентам после ТП</t>
  </si>
  <si>
    <t>УЧТЕНО ЗАТРАТ, тыс.руб.</t>
  </si>
  <si>
    <t>Объем продукта в натуральном выражении</t>
  </si>
  <si>
    <t xml:space="preserve">Продажа ТЭ/М абонентам после тепловых пунктов (одноставочный тариф) </t>
  </si>
  <si>
    <t>тыс. Гкал/час</t>
  </si>
  <si>
    <r>
      <t>м</t>
    </r>
    <r>
      <rPr>
        <b/>
        <vertAlign val="superscript"/>
        <sz val="10"/>
        <rFont val="Times New Roman"/>
        <family val="1"/>
        <charset val="204"/>
      </rPr>
      <t>3</t>
    </r>
  </si>
  <si>
    <t>т</t>
  </si>
  <si>
    <t>тыс. Гкал/ч *мес.</t>
  </si>
  <si>
    <r>
      <t>м</t>
    </r>
    <r>
      <rPr>
        <i/>
        <vertAlign val="superscript"/>
        <sz val="10"/>
        <rFont val="Times New Roman"/>
        <family val="1"/>
        <charset val="204"/>
      </rPr>
      <t>2</t>
    </r>
  </si>
  <si>
    <r>
      <t>м</t>
    </r>
    <r>
      <rPr>
        <i/>
        <vertAlign val="superscript"/>
        <sz val="10"/>
        <rFont val="Times New Roman"/>
        <family val="1"/>
        <charset val="204"/>
      </rPr>
      <t>3</t>
    </r>
  </si>
  <si>
    <t>Тепловая мощность,с учетом передачи (в соответствии с балансом мощностей)*</t>
  </si>
  <si>
    <t>*Тепловая мощность, отнесенная на полезный отпуск тепловой энергии по сетям ОВ после тепловых пунктов</t>
  </si>
  <si>
    <t>тыс. кВт.ч.</t>
  </si>
  <si>
    <t xml:space="preserve">тыс. кВт </t>
  </si>
  <si>
    <r>
      <t>тыс. м</t>
    </r>
    <r>
      <rPr>
        <i/>
        <vertAlign val="superscript"/>
        <sz val="10"/>
        <color theme="1"/>
        <rFont val="Times New Roman"/>
        <family val="1"/>
        <charset val="204"/>
      </rPr>
      <t>3</t>
    </r>
  </si>
  <si>
    <t>Всего распределено  затрат по основным процессам</t>
  </si>
  <si>
    <t>Значение натурального показателя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</si>
  <si>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Компанией ООО «СИТЭК»</t>
    </r>
    <r>
      <rPr>
        <sz val="12"/>
        <color theme="1"/>
        <rFont val="Times New Roman"/>
        <family val="1"/>
        <charset val="204"/>
      </rPr>
      <t xml:space="preserve"> разработана система раздельного учета доходов и расходов теплоснабжающих и теплосетевых организаций с учетом действующих требований законодательства и органов тарифного регулирования.  Разработанная система включает:
1) Методику раздельного учета - текстовая версия (Word);
2) Методику раздельного учета - расчетная (табличная) версия (Excel);
3) Классификатор процессов и функций, составляющих деятельность теплоснабжающих и/или теплосетевых организаций;
4) Классификатор территорий, как мест осуществления деятельности и, как зон сбыта продукции и услуг теплоснабжающих и/или теплосетевых организаций;
5) Классификатор затрат по экономическим элементам для целей раздельного учета;
6) Состав баз распределения непрямых затрат (затрат по вспомогательным и управленческим процессам),  общие правила и требования к их формированию;
7) Классификатор продуктов производства, правила разделения продуктов на основании балансов (тепловой энергии, тепловой мощности, теплоносителя и др.) по тарифным элементам; 
8) Классификатор доходов - продуктов реализации, правила агрегирования тарифных элементов в продукты реализации.
9) Оценка возможности и предложения по реализации системы раздельного учета доходов и расходов в рамках действующей на предприятии системы бухгалтерского/ управленческого  учета.
Разработанная нами система раздельного учета позволяет:
- разделить учет расходов и определить суммы затрат предприятия на ведение регулируемых и нерегулируемых  видов деятельности теплоснабжающей организации (по каждому виду деятельности);
- вести учет расходов и определять суммарные затраты предприятия с дифференциацией по:
субъектам Российской Федерации;
системам теплоснабжения;
источникам тепловой энергии;
используемому теплоносителю;
типам используемого оборудования (бесхозяйные, арендованные, собственные и пр.);
- вести учет затрат в разрезе элементов и видов затрат, определенных в положениях Основ ценообразования в сфере теплоснабжения, утверждённых Постановлением Правительства РФ от 22.10.2012 г. № 1075;
- осуществлять распределение косвенных расходов (по вспомогательным, управленческим и сбытовым процессам) по видам деятельности, системам теплоснабжения, источникам тепловой энергии в соответствии с различными принципами, наиболее полно отражающими содержание разделяемого процесса.
- вести сопоставительный анализ фактических доходов, расходов и финансового результата по продуктам производства/реализации по территориям производства и сбыта  с выбранной степенью детализации;
- вести сопоставительный анализ ресурсоемкости (материалоемкости, полной трудоемкости, полной фондо-емкости), как продуктов производства/реализации, так и любого тарифного элемента, составляющего эти продукты (например - затраты на ремонт тепловых пунктов в составе себестоимости услуги ГВС);
 - оценить стоимость любого эксплуатируемого ресурса (например - рабочего места, по перечню: обеспеченность площадями помещений, обеспеченность средствами связи, обеспеченность вычислительной и орг. техникой и т.д.). 
Система располагает другими возможностями глубокого анализа деятельности организации с учетом применяемых технологий, организационных и экономических условий привлечения ресурсов. 
</t>
    </r>
    <r>
      <rPr>
        <b/>
        <sz val="12"/>
        <color theme="1"/>
        <rFont val="Times New Roman"/>
        <family val="1"/>
        <charset val="204"/>
      </rPr>
      <t xml:space="preserve">Если Вы проявили интерес к данной работе,  мы предлагаем свои услуги по разработке и внедрению системы раздельного учета доходов и расходов по видам деятельности  теплоснабжающих и теплосетевых  организаций. 
НАШЕ СОТРУДНИЧЕСТВО может осуществляться в любой удобной для Вас форме: </t>
    </r>
    <r>
      <rPr>
        <sz val="12"/>
        <color theme="1"/>
        <rFont val="Times New Roman"/>
        <family val="1"/>
        <charset val="204"/>
      </rPr>
      <t xml:space="preserve">
1. ВСТРЕЧ: ПРЕЗЕНТАЦИЙ и ОБСУЖДЕНИЙ системы и методики раздельного учета доходов и расходов теплоснабжающих и/или теплосетевых организаций по адресу ООО «СИТЭК» или Вашей организации.
2. МЕТОДИЧЕСКИХ СЕМИНАРОВ  для специалистов  теплоснабжающих и/или теплосетевых организаций, по договоренности с конкретными организациями, возможно на их территории. 
3. ДОГОВОРОВ на выполнение работ/услуг.
</t>
    </r>
    <r>
      <rPr>
        <b/>
        <sz val="12"/>
        <color theme="1"/>
        <rFont val="Times New Roman"/>
        <family val="1"/>
        <charset val="204"/>
      </rPr>
      <t>Подготовлено: ООО «СИТЭК», тел. (495) 334 40 66, 334 13 80; e-mail: sitek33@mail.ru.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</si>
</sst>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р_._-;\-* #,##0.00\ _р_._-;_-* &quot;-&quot;??\ _р_._-;_-@_-"/>
    <numFmt numFmtId="164" formatCode="#,##0&quot;р.&quot;;\-#,##0&quot;р.&quot;"/>
    <numFmt numFmtId="165" formatCode="0.0"/>
    <numFmt numFmtId="166" formatCode="0.000"/>
    <numFmt numFmtId="167" formatCode="#,##0&quot;р.&quot;"/>
    <numFmt numFmtId="168" formatCode="_-* #,##0\ _р_._-;\-* #,##0\ _р_._-;_-* &quot;-&quot;??\ _р_._-;_-@_-"/>
    <numFmt numFmtId="169" formatCode="#,##0.0&quot;р.&quot;"/>
    <numFmt numFmtId="170" formatCode="#,##0.0\ &quot;р.&quot;"/>
    <numFmt numFmtId="171" formatCode="_-* #,##0.0_р_._-;\-* #,##0.0_р_._-;_-* &quot;-&quot;?_р_._-;_-@_-"/>
  </numFmts>
  <fonts count="14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2" tint="-0.74999237037263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8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rgb="FF00B050"/>
      <name val="Times New Roman"/>
      <family val="1"/>
      <charset val="204"/>
    </font>
    <font>
      <sz val="6"/>
      <color theme="0"/>
      <name val="Calibri"/>
      <family val="2"/>
      <charset val="204"/>
      <scheme val="minor"/>
    </font>
    <font>
      <sz val="6"/>
      <color theme="0"/>
      <name val="Times New Roman"/>
      <family val="1"/>
      <charset val="204"/>
    </font>
    <font>
      <b/>
      <i/>
      <sz val="9"/>
      <color theme="5" tint="-0.249977111117893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9"/>
      <color rgb="FFC00000"/>
      <name val="Times New Roman"/>
      <family val="1"/>
      <charset val="204"/>
    </font>
    <font>
      <sz val="9"/>
      <color theme="9" tint="-0.249977111117893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i/>
      <sz val="8"/>
      <color theme="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i/>
      <sz val="14"/>
      <color rgb="FFFF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5" tint="-0.249977111117893"/>
      <name val="Times New Roman"/>
      <family val="1"/>
      <charset val="204"/>
    </font>
    <font>
      <b/>
      <sz val="11"/>
      <color theme="5" tint="-0.249977111117893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u/>
      <sz val="9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00B05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1"/>
      <color theme="7" tint="-0.249977111117893"/>
      <name val="Calibri"/>
      <family val="2"/>
      <charset val="204"/>
      <scheme val="minor"/>
    </font>
    <font>
      <sz val="10"/>
      <color theme="7" tint="-0.249977111117893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b/>
      <sz val="12"/>
      <color rgb="FFC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rgb="FFC00000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4" tint="-0.249977111117893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b/>
      <sz val="16"/>
      <color rgb="FF0070C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7" tint="-0.499984740745262"/>
      <name val="Times New Roman"/>
      <family val="1"/>
      <charset val="204"/>
    </font>
    <font>
      <sz val="6"/>
      <color theme="7" tint="-0.499984740745262"/>
      <name val="Times New Roman"/>
      <family val="1"/>
      <charset val="204"/>
    </font>
    <font>
      <sz val="11"/>
      <color theme="7" tint="-0.49998474074526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B05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vertAlign val="superscript"/>
      <sz val="9"/>
      <color rgb="FFFF0000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vertAlign val="superscript"/>
      <sz val="10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gray0625"/>
    </fill>
    <fill>
      <patternFill patternType="gray125">
        <bgColor rgb="FFFFFF00"/>
      </patternFill>
    </fill>
    <fill>
      <patternFill patternType="gray125">
        <bgColor theme="6" tint="-0.249977111117893"/>
      </patternFill>
    </fill>
    <fill>
      <patternFill patternType="solid">
        <fgColor indexed="65"/>
        <bgColor indexed="64"/>
      </patternFill>
    </fill>
    <fill>
      <patternFill patternType="gray125">
        <bgColor theme="0" tint="-0.499984740745262"/>
      </patternFill>
    </fill>
    <fill>
      <patternFill patternType="solid">
        <fgColor theme="9" tint="-0.249977111117893"/>
        <bgColor indexed="64"/>
      </patternFill>
    </fill>
    <fill>
      <patternFill patternType="gray0625">
        <bgColor theme="0" tint="-0.49998474074526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125"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F1F7"/>
        <bgColor indexed="64"/>
      </patternFill>
    </fill>
    <fill>
      <patternFill patternType="solid">
        <fgColor rgb="FFFFFFFF"/>
        <bgColor indexed="64"/>
      </patternFill>
    </fill>
  </fills>
  <borders count="1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1" fillId="0" borderId="0"/>
    <xf numFmtId="0" fontId="5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9" fontId="48" fillId="0" borderId="0" applyFont="0" applyFill="0" applyBorder="0" applyAlignment="0" applyProtection="0"/>
  </cellStyleXfs>
  <cellXfs count="2269">
    <xf numFmtId="0" fontId="0" fillId="0" borderId="0" xfId="0"/>
    <xf numFmtId="0" fontId="0" fillId="0" borderId="4" xfId="0" applyBorder="1"/>
    <xf numFmtId="0" fontId="12" fillId="0" borderId="4" xfId="0" applyFont="1" applyBorder="1" applyAlignment="1">
      <alignment horizontal="justify"/>
    </xf>
    <xf numFmtId="0" fontId="12" fillId="0" borderId="4" xfId="0" applyFont="1" applyFill="1" applyBorder="1" applyAlignment="1">
      <alignment horizontal="justify"/>
    </xf>
    <xf numFmtId="0" fontId="13" fillId="0" borderId="4" xfId="0" applyFont="1" applyBorder="1" applyAlignment="1">
      <alignment horizontal="justify"/>
    </xf>
    <xf numFmtId="0" fontId="30" fillId="3" borderId="4" xfId="0" applyFont="1" applyFill="1" applyBorder="1" applyAlignment="1">
      <alignment horizontal="justify"/>
    </xf>
    <xf numFmtId="0" fontId="28" fillId="3" borderId="4" xfId="0" applyFont="1" applyFill="1" applyBorder="1" applyAlignment="1">
      <alignment horizontal="justify" vertical="center"/>
    </xf>
    <xf numFmtId="0" fontId="30" fillId="3" borderId="4" xfId="0" applyFont="1" applyFill="1" applyBorder="1" applyAlignment="1">
      <alignment horizontal="justify" vertical="center"/>
    </xf>
    <xf numFmtId="0" fontId="22" fillId="0" borderId="4" xfId="0" applyFont="1" applyFill="1" applyBorder="1" applyAlignment="1">
      <alignment horizontal="justify" vertical="center" wrapText="1"/>
    </xf>
    <xf numFmtId="0" fontId="22" fillId="12" borderId="4" xfId="0" applyFont="1" applyFill="1" applyBorder="1" applyAlignment="1">
      <alignment horizontal="justify"/>
    </xf>
    <xf numFmtId="0" fontId="32" fillId="9" borderId="4" xfId="0" applyFont="1" applyFill="1" applyBorder="1" applyAlignment="1">
      <alignment horizontal="justify"/>
    </xf>
    <xf numFmtId="0" fontId="21" fillId="0" borderId="4" xfId="0" applyFont="1" applyFill="1" applyBorder="1" applyAlignment="1">
      <alignment horizontal="justify"/>
    </xf>
    <xf numFmtId="0" fontId="12" fillId="17" borderId="4" xfId="0" applyFont="1" applyFill="1" applyBorder="1" applyAlignment="1">
      <alignment horizontal="justify"/>
    </xf>
    <xf numFmtId="0" fontId="25" fillId="0" borderId="4" xfId="0" applyFont="1" applyFill="1" applyBorder="1" applyAlignment="1">
      <alignment horizontal="justify"/>
    </xf>
    <xf numFmtId="0" fontId="12" fillId="8" borderId="4" xfId="0" applyFont="1" applyFill="1" applyBorder="1" applyAlignment="1">
      <alignment horizontal="justify"/>
    </xf>
    <xf numFmtId="0" fontId="25" fillId="10" borderId="4" xfId="0" applyFont="1" applyFill="1" applyBorder="1" applyAlignment="1">
      <alignment horizontal="justify" vertical="center"/>
    </xf>
    <xf numFmtId="0" fontId="12" fillId="3" borderId="4" xfId="0" applyFont="1" applyFill="1" applyBorder="1" applyAlignment="1">
      <alignment horizontal="justify"/>
    </xf>
    <xf numFmtId="0" fontId="25" fillId="12" borderId="4" xfId="0" applyFont="1" applyFill="1" applyBorder="1" applyAlignment="1">
      <alignment horizontal="justify"/>
    </xf>
    <xf numFmtId="0" fontId="12" fillId="0" borderId="6" xfId="0" applyFont="1" applyFill="1" applyBorder="1" applyAlignment="1">
      <alignment horizontal="right"/>
    </xf>
    <xf numFmtId="0" fontId="22" fillId="10" borderId="4" xfId="0" applyFont="1" applyFill="1" applyBorder="1" applyAlignment="1">
      <alignment horizontal="justify"/>
    </xf>
    <xf numFmtId="49" fontId="12" fillId="0" borderId="4" xfId="0" applyNumberFormat="1" applyFont="1" applyBorder="1" applyAlignment="1">
      <alignment horizontal="justify"/>
    </xf>
    <xf numFmtId="49" fontId="12" fillId="0" borderId="4" xfId="0" applyNumberFormat="1" applyFont="1" applyFill="1" applyBorder="1" applyAlignment="1">
      <alignment horizontal="justify"/>
    </xf>
    <xf numFmtId="49" fontId="12" fillId="0" borderId="14" xfId="0" applyNumberFormat="1" applyFont="1" applyBorder="1" applyAlignment="1">
      <alignment horizontal="justify"/>
    </xf>
    <xf numFmtId="49" fontId="12" fillId="0" borderId="4" xfId="0" applyNumberFormat="1" applyFont="1" applyFill="1" applyBorder="1" applyAlignment="1">
      <alignment horizontal="right"/>
    </xf>
    <xf numFmtId="49" fontId="12" fillId="0" borderId="4" xfId="0" applyNumberFormat="1" applyFont="1" applyBorder="1" applyAlignment="1">
      <alignment horizontal="right"/>
    </xf>
    <xf numFmtId="0" fontId="0" fillId="0" borderId="0" xfId="0" applyFill="1"/>
    <xf numFmtId="0" fontId="21" fillId="12" borderId="4" xfId="0" applyFont="1" applyFill="1" applyBorder="1" applyAlignment="1">
      <alignment horizontal="justify"/>
    </xf>
    <xf numFmtId="0" fontId="39" fillId="0" borderId="4" xfId="0" applyFont="1" applyFill="1" applyBorder="1" applyAlignment="1">
      <alignment horizontal="justify"/>
    </xf>
    <xf numFmtId="0" fontId="22" fillId="0" borderId="4" xfId="0" applyFont="1" applyFill="1" applyBorder="1" applyProtection="1"/>
    <xf numFmtId="167" fontId="22" fillId="0" borderId="4" xfId="2" applyNumberFormat="1" applyFont="1" applyFill="1" applyBorder="1" applyAlignment="1" applyProtection="1">
      <alignment horizontal="center" vertical="center"/>
    </xf>
    <xf numFmtId="167" fontId="22" fillId="7" borderId="4" xfId="0" applyNumberFormat="1" applyFont="1" applyFill="1" applyBorder="1" applyProtection="1"/>
    <xf numFmtId="0" fontId="22" fillId="25" borderId="4" xfId="0" applyFont="1" applyFill="1" applyBorder="1" applyProtection="1"/>
    <xf numFmtId="0" fontId="22" fillId="7" borderId="4" xfId="0" applyFont="1" applyFill="1" applyBorder="1" applyProtection="1"/>
    <xf numFmtId="0" fontId="22" fillId="0" borderId="14" xfId="0" applyFont="1" applyFill="1" applyBorder="1" applyProtection="1"/>
    <xf numFmtId="0" fontId="55" fillId="0" borderId="4" xfId="0" applyFont="1" applyFill="1" applyBorder="1" applyProtection="1"/>
    <xf numFmtId="167" fontId="55" fillId="7" borderId="4" xfId="0" applyNumberFormat="1" applyFont="1" applyFill="1" applyBorder="1" applyProtection="1"/>
    <xf numFmtId="167" fontId="22" fillId="7" borderId="4" xfId="0" applyNumberFormat="1" applyFont="1" applyFill="1" applyBorder="1" applyAlignment="1" applyProtection="1">
      <alignment horizontal="center" vertical="center" wrapText="1"/>
    </xf>
    <xf numFmtId="0" fontId="22" fillId="25" borderId="4" xfId="0" applyFont="1" applyFill="1" applyBorder="1" applyAlignment="1" applyProtection="1">
      <alignment horizontal="center" vertical="center" wrapText="1"/>
    </xf>
    <xf numFmtId="0" fontId="22" fillId="7" borderId="4" xfId="0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left" vertical="center" wrapText="1"/>
    </xf>
    <xf numFmtId="0" fontId="22" fillId="0" borderId="4" xfId="2" applyFont="1" applyFill="1" applyBorder="1" applyAlignment="1" applyProtection="1">
      <alignment horizontal="center" vertical="center"/>
    </xf>
    <xf numFmtId="167" fontId="22" fillId="22" borderId="4" xfId="2" applyNumberFormat="1" applyFont="1" applyFill="1" applyBorder="1" applyAlignment="1" applyProtection="1">
      <alignment horizontal="center" vertical="center"/>
    </xf>
    <xf numFmtId="0" fontId="22" fillId="25" borderId="4" xfId="2" applyFont="1" applyFill="1" applyBorder="1" applyAlignment="1" applyProtection="1">
      <alignment horizontal="center" vertical="center"/>
    </xf>
    <xf numFmtId="0" fontId="22" fillId="22" borderId="4" xfId="2" applyFont="1" applyFill="1" applyBorder="1" applyAlignment="1" applyProtection="1">
      <alignment horizontal="center" vertical="center"/>
    </xf>
    <xf numFmtId="0" fontId="20" fillId="22" borderId="4" xfId="0" applyFont="1" applyFill="1" applyBorder="1" applyAlignment="1" applyProtection="1">
      <alignment vertical="center" wrapText="1"/>
    </xf>
    <xf numFmtId="0" fontId="22" fillId="0" borderId="4" xfId="0" applyNumberFormat="1" applyFont="1" applyFill="1" applyBorder="1" applyAlignment="1" applyProtection="1">
      <alignment horizontal="center" vertical="center"/>
    </xf>
    <xf numFmtId="167" fontId="22" fillId="7" borderId="4" xfId="2" applyNumberFormat="1" applyFont="1" applyFill="1" applyBorder="1" applyAlignment="1" applyProtection="1">
      <alignment horizontal="center" vertical="center"/>
    </xf>
    <xf numFmtId="167" fontId="22" fillId="7" borderId="4" xfId="0" applyNumberFormat="1" applyFont="1" applyFill="1" applyBorder="1" applyAlignment="1" applyProtection="1">
      <alignment horizontal="center" vertical="center"/>
    </xf>
    <xf numFmtId="0" fontId="22" fillId="25" borderId="4" xfId="0" applyNumberFormat="1" applyFont="1" applyFill="1" applyBorder="1" applyAlignment="1" applyProtection="1">
      <alignment horizontal="center" vertical="center"/>
    </xf>
    <xf numFmtId="0" fontId="22" fillId="7" borderId="4" xfId="2" applyFont="1" applyFill="1" applyBorder="1" applyAlignment="1" applyProtection="1">
      <alignment horizontal="center" vertical="center"/>
    </xf>
    <xf numFmtId="0" fontId="22" fillId="7" borderId="4" xfId="0" applyFont="1" applyFill="1" applyBorder="1" applyAlignment="1" applyProtection="1">
      <alignment horizontal="center" vertical="center"/>
    </xf>
    <xf numFmtId="0" fontId="30" fillId="0" borderId="14" xfId="1" applyFont="1" applyFill="1" applyBorder="1" applyAlignment="1" applyProtection="1">
      <alignment vertical="center" wrapText="1"/>
      <protection hidden="1"/>
    </xf>
    <xf numFmtId="0" fontId="22" fillId="0" borderId="4" xfId="0" applyFont="1" applyFill="1" applyBorder="1" applyAlignment="1" applyProtection="1">
      <alignment horizontal="center" vertical="center"/>
    </xf>
    <xf numFmtId="167" fontId="22" fillId="22" borderId="4" xfId="0" applyNumberFormat="1" applyFont="1" applyFill="1" applyBorder="1" applyAlignment="1" applyProtection="1">
      <alignment horizontal="center" vertical="center"/>
    </xf>
    <xf numFmtId="0" fontId="22" fillId="25" borderId="4" xfId="0" applyFont="1" applyFill="1" applyBorder="1" applyAlignment="1" applyProtection="1">
      <alignment horizontal="center" vertical="center"/>
    </xf>
    <xf numFmtId="0" fontId="22" fillId="22" borderId="4" xfId="0" applyFont="1" applyFill="1" applyBorder="1" applyAlignment="1" applyProtection="1">
      <alignment horizontal="center" vertical="center"/>
    </xf>
    <xf numFmtId="0" fontId="20" fillId="22" borderId="14" xfId="1" applyFont="1" applyFill="1" applyBorder="1" applyAlignment="1" applyProtection="1">
      <alignment vertical="center" wrapText="1"/>
      <protection hidden="1"/>
    </xf>
    <xf numFmtId="0" fontId="22" fillId="22" borderId="4" xfId="0" applyNumberFormat="1" applyFont="1" applyFill="1" applyBorder="1" applyAlignment="1" applyProtection="1">
      <alignment horizontal="center" vertical="center"/>
    </xf>
    <xf numFmtId="0" fontId="20" fillId="22" borderId="14" xfId="0" applyFont="1" applyFill="1" applyBorder="1" applyAlignment="1" applyProtection="1">
      <alignment horizontal="justify"/>
    </xf>
    <xf numFmtId="0" fontId="20" fillId="4" borderId="14" xfId="1" applyFont="1" applyFill="1" applyBorder="1" applyAlignment="1" applyProtection="1">
      <alignment vertical="center" wrapText="1"/>
      <protection hidden="1"/>
    </xf>
    <xf numFmtId="0" fontId="20" fillId="4" borderId="14" xfId="0" applyFont="1" applyFill="1" applyBorder="1" applyAlignment="1" applyProtection="1">
      <alignment vertical="center" wrapText="1"/>
    </xf>
    <xf numFmtId="0" fontId="20" fillId="22" borderId="14" xfId="0" applyFont="1" applyFill="1" applyBorder="1" applyAlignment="1" applyProtection="1">
      <alignment vertical="center"/>
    </xf>
    <xf numFmtId="0" fontId="59" fillId="0" borderId="0" xfId="0" applyFont="1"/>
    <xf numFmtId="0" fontId="24" fillId="0" borderId="14" xfId="0" applyFont="1" applyFill="1" applyBorder="1" applyProtection="1"/>
    <xf numFmtId="0" fontId="24" fillId="0" borderId="14" xfId="0" applyFont="1" applyFill="1" applyBorder="1" applyAlignment="1" applyProtection="1">
      <alignment horizontal="left" vertical="center" wrapText="1"/>
    </xf>
    <xf numFmtId="0" fontId="55" fillId="0" borderId="7" xfId="0" applyFont="1" applyFill="1" applyBorder="1" applyProtection="1"/>
    <xf numFmtId="0" fontId="22" fillId="25" borderId="7" xfId="0" applyFont="1" applyFill="1" applyBorder="1" applyProtection="1"/>
    <xf numFmtId="169" fontId="22" fillId="22" borderId="4" xfId="2" applyNumberFormat="1" applyFont="1" applyFill="1" applyBorder="1" applyAlignment="1" applyProtection="1">
      <alignment horizontal="center" vertical="center"/>
    </xf>
    <xf numFmtId="169" fontId="22" fillId="22" borderId="4" xfId="0" applyNumberFormat="1" applyFont="1" applyFill="1" applyBorder="1" applyAlignment="1" applyProtection="1">
      <alignment horizontal="center" vertical="center"/>
    </xf>
    <xf numFmtId="0" fontId="63" fillId="0" borderId="0" xfId="0" applyFont="1" applyFill="1" applyProtection="1"/>
    <xf numFmtId="0" fontId="63" fillId="0" borderId="4" xfId="0" applyFont="1" applyFill="1" applyBorder="1" applyProtection="1"/>
    <xf numFmtId="0" fontId="35" fillId="25" borderId="4" xfId="0" applyFont="1" applyFill="1" applyBorder="1" applyAlignment="1" applyProtection="1">
      <alignment horizontal="justify"/>
    </xf>
    <xf numFmtId="0" fontId="64" fillId="0" borderId="0" xfId="0" applyFont="1" applyFill="1" applyProtection="1"/>
    <xf numFmtId="0" fontId="0" fillId="0" borderId="0" xfId="0" applyAlignment="1">
      <alignment horizontal="justify"/>
    </xf>
    <xf numFmtId="0" fontId="22" fillId="0" borderId="15" xfId="0" applyFont="1" applyFill="1" applyBorder="1" applyProtection="1"/>
    <xf numFmtId="167" fontId="22" fillId="7" borderId="9" xfId="0" applyNumberFormat="1" applyFont="1" applyFill="1" applyBorder="1" applyProtection="1"/>
    <xf numFmtId="0" fontId="24" fillId="0" borderId="135" xfId="0" applyFont="1" applyFill="1" applyBorder="1" applyProtection="1"/>
    <xf numFmtId="0" fontId="24" fillId="0" borderId="23" xfId="0" applyFont="1" applyFill="1" applyBorder="1" applyProtection="1"/>
    <xf numFmtId="0" fontId="55" fillId="0" borderId="15" xfId="0" applyFont="1" applyFill="1" applyBorder="1" applyProtection="1"/>
    <xf numFmtId="0" fontId="24" fillId="0" borderId="23" xfId="0" applyFont="1" applyFill="1" applyBorder="1" applyAlignment="1" applyProtection="1">
      <alignment horizontal="left" vertical="center" wrapText="1"/>
    </xf>
    <xf numFmtId="0" fontId="55" fillId="0" borderId="16" xfId="0" applyFont="1" applyFill="1" applyBorder="1" applyProtection="1"/>
    <xf numFmtId="167" fontId="55" fillId="0" borderId="7" xfId="0" applyNumberFormat="1" applyFont="1" applyFill="1" applyBorder="1" applyProtection="1"/>
    <xf numFmtId="167" fontId="22" fillId="0" borderId="7" xfId="0" applyNumberFormat="1" applyFont="1" applyFill="1" applyBorder="1" applyProtection="1"/>
    <xf numFmtId="0" fontId="61" fillId="0" borderId="22" xfId="0" applyFont="1" applyFill="1" applyBorder="1" applyProtection="1"/>
    <xf numFmtId="0" fontId="20" fillId="22" borderId="3" xfId="0" applyFont="1" applyFill="1" applyBorder="1" applyAlignment="1" applyProtection="1">
      <alignment vertical="center" wrapText="1"/>
    </xf>
    <xf numFmtId="0" fontId="22" fillId="0" borderId="15" xfId="2" applyFont="1" applyFill="1" applyBorder="1" applyAlignment="1" applyProtection="1">
      <alignment horizontal="center" vertical="center"/>
    </xf>
    <xf numFmtId="0" fontId="30" fillId="0" borderId="23" xfId="1" applyFont="1" applyFill="1" applyBorder="1" applyAlignment="1" applyProtection="1">
      <alignment vertical="center" wrapText="1"/>
      <protection hidden="1"/>
    </xf>
    <xf numFmtId="0" fontId="20" fillId="22" borderId="23" xfId="1" applyFont="1" applyFill="1" applyBorder="1" applyAlignment="1" applyProtection="1">
      <alignment vertical="center" wrapText="1"/>
      <protection hidden="1"/>
    </xf>
    <xf numFmtId="0" fontId="20" fillId="22" borderId="23" xfId="0" applyFont="1" applyFill="1" applyBorder="1" applyAlignment="1" applyProtection="1">
      <alignment horizontal="justify"/>
    </xf>
    <xf numFmtId="0" fontId="20" fillId="4" borderId="23" xfId="1" applyFont="1" applyFill="1" applyBorder="1" applyAlignment="1" applyProtection="1">
      <alignment vertical="center" wrapText="1"/>
      <protection hidden="1"/>
    </xf>
    <xf numFmtId="0" fontId="20" fillId="4" borderId="23" xfId="0" applyFont="1" applyFill="1" applyBorder="1" applyAlignment="1" applyProtection="1">
      <alignment vertical="center" wrapText="1"/>
    </xf>
    <xf numFmtId="0" fontId="20" fillId="22" borderId="23" xfId="0" applyFont="1" applyFill="1" applyBorder="1" applyAlignment="1" applyProtection="1">
      <alignment vertical="center"/>
    </xf>
    <xf numFmtId="0" fontId="63" fillId="0" borderId="15" xfId="0" applyFont="1" applyFill="1" applyBorder="1" applyProtection="1"/>
    <xf numFmtId="0" fontId="35" fillId="0" borderId="1" xfId="0" applyFont="1" applyFill="1" applyBorder="1" applyAlignment="1" applyProtection="1">
      <alignment horizontal="justify"/>
    </xf>
    <xf numFmtId="0" fontId="64" fillId="0" borderId="20" xfId="0" applyFont="1" applyFill="1" applyBorder="1" applyProtection="1"/>
    <xf numFmtId="167" fontId="22" fillId="0" borderId="5" xfId="2" applyNumberFormat="1" applyFont="1" applyFill="1" applyBorder="1" applyAlignment="1" applyProtection="1">
      <alignment horizontal="justify" vertical="center"/>
    </xf>
    <xf numFmtId="0" fontId="55" fillId="7" borderId="4" xfId="0" applyFont="1" applyFill="1" applyBorder="1" applyProtection="1"/>
    <xf numFmtId="0" fontId="55" fillId="7" borderId="7" xfId="0" applyFont="1" applyFill="1" applyBorder="1" applyProtection="1"/>
    <xf numFmtId="0" fontId="55" fillId="11" borderId="6" xfId="0" applyFont="1" applyFill="1" applyBorder="1" applyProtection="1"/>
    <xf numFmtId="0" fontId="22" fillId="11" borderId="6" xfId="2" applyFont="1" applyFill="1" applyBorder="1" applyAlignment="1" applyProtection="1">
      <alignment horizontal="center" vertical="center"/>
    </xf>
    <xf numFmtId="0" fontId="22" fillId="11" borderId="35" xfId="2" applyFont="1" applyFill="1" applyBorder="1" applyAlignment="1" applyProtection="1">
      <alignment horizontal="center" vertical="center"/>
    </xf>
    <xf numFmtId="167" fontId="22" fillId="11" borderId="5" xfId="2" applyNumberFormat="1" applyFont="1" applyFill="1" applyBorder="1" applyAlignment="1" applyProtection="1">
      <alignment horizontal="justify" vertical="center"/>
    </xf>
    <xf numFmtId="167" fontId="22" fillId="11" borderId="4" xfId="2" applyNumberFormat="1" applyFont="1" applyFill="1" applyBorder="1" applyAlignment="1" applyProtection="1">
      <alignment horizontal="center" vertical="center"/>
    </xf>
    <xf numFmtId="0" fontId="20" fillId="11" borderId="3" xfId="0" applyFont="1" applyFill="1" applyBorder="1" applyAlignment="1" applyProtection="1">
      <alignment vertical="center" wrapText="1"/>
    </xf>
    <xf numFmtId="0" fontId="63" fillId="7" borderId="0" xfId="0" applyFont="1" applyFill="1" applyProtection="1"/>
    <xf numFmtId="0" fontId="63" fillId="7" borderId="4" xfId="0" applyFont="1" applyFill="1" applyBorder="1" applyProtection="1"/>
    <xf numFmtId="166" fontId="24" fillId="17" borderId="4" xfId="0" applyNumberFormat="1" applyFont="1" applyFill="1" applyBorder="1" applyAlignment="1" applyProtection="1">
      <alignment horizontal="justify" vertical="center" wrapText="1"/>
    </xf>
    <xf numFmtId="0" fontId="24" fillId="17" borderId="4" xfId="0" applyFont="1" applyFill="1" applyBorder="1" applyProtection="1"/>
    <xf numFmtId="0" fontId="24" fillId="17" borderId="4" xfId="0" applyFont="1" applyFill="1" applyBorder="1" applyAlignment="1" applyProtection="1">
      <alignment horizontal="left" vertical="center" wrapText="1"/>
    </xf>
    <xf numFmtId="166" fontId="24" fillId="0" borderId="4" xfId="0" applyNumberFormat="1" applyFont="1" applyFill="1" applyBorder="1" applyAlignment="1" applyProtection="1">
      <alignment horizontal="justify" vertical="center" wrapText="1"/>
    </xf>
    <xf numFmtId="0" fontId="70" fillId="0" borderId="4" xfId="0" applyFont="1" applyFill="1" applyBorder="1" applyProtection="1"/>
    <xf numFmtId="0" fontId="20" fillId="11" borderId="4" xfId="0" applyFont="1" applyFill="1" applyBorder="1" applyAlignment="1" applyProtection="1">
      <alignment vertical="center" wrapText="1"/>
    </xf>
    <xf numFmtId="0" fontId="30" fillId="0" borderId="4" xfId="1" applyFont="1" applyFill="1" applyBorder="1" applyAlignment="1" applyProtection="1">
      <alignment vertical="center" wrapText="1"/>
      <protection hidden="1"/>
    </xf>
    <xf numFmtId="166" fontId="24" fillId="16" borderId="4" xfId="0" applyNumberFormat="1" applyFont="1" applyFill="1" applyBorder="1" applyAlignment="1" applyProtection="1">
      <alignment horizontal="justify" vertical="center" wrapText="1"/>
    </xf>
    <xf numFmtId="0" fontId="20" fillId="16" borderId="4" xfId="1" applyFont="1" applyFill="1" applyBorder="1" applyAlignment="1" applyProtection="1">
      <alignment vertical="center" wrapText="1"/>
      <protection hidden="1"/>
    </xf>
    <xf numFmtId="0" fontId="20" fillId="16" borderId="4" xfId="0" applyFont="1" applyFill="1" applyBorder="1" applyAlignment="1" applyProtection="1">
      <alignment vertical="center" wrapText="1"/>
    </xf>
    <xf numFmtId="165" fontId="72" fillId="0" borderId="49" xfId="0" applyNumberFormat="1" applyFont="1" applyFill="1" applyBorder="1" applyAlignment="1" applyProtection="1">
      <alignment horizontal="justify" vertical="center" wrapText="1"/>
    </xf>
    <xf numFmtId="165" fontId="72" fillId="0" borderId="14" xfId="0" applyNumberFormat="1" applyFont="1" applyFill="1" applyBorder="1" applyAlignment="1" applyProtection="1">
      <alignment horizontal="justify" vertical="center" wrapText="1"/>
    </xf>
    <xf numFmtId="165" fontId="73" fillId="0" borderId="14" xfId="0" applyNumberFormat="1" applyFont="1" applyFill="1" applyBorder="1" applyAlignment="1" applyProtection="1">
      <alignment horizontal="justify" vertical="center" wrapText="1"/>
    </xf>
    <xf numFmtId="165" fontId="73" fillId="0" borderId="4" xfId="0" applyNumberFormat="1" applyFont="1" applyFill="1" applyBorder="1" applyAlignment="1" applyProtection="1">
      <alignment horizontal="justify" vertical="center" wrapText="1"/>
    </xf>
    <xf numFmtId="0" fontId="73" fillId="0" borderId="4" xfId="0" applyFont="1" applyFill="1" applyBorder="1" applyAlignment="1" applyProtection="1">
      <alignment horizontal="justify" vertical="center" wrapText="1"/>
    </xf>
    <xf numFmtId="0" fontId="24" fillId="0" borderId="14" xfId="0" applyFont="1" applyFill="1" applyBorder="1" applyAlignment="1" applyProtection="1">
      <alignment horizontal="justify" vertical="center" wrapText="1"/>
    </xf>
    <xf numFmtId="0" fontId="20" fillId="4" borderId="4" xfId="1" applyFont="1" applyFill="1" applyBorder="1" applyAlignment="1" applyProtection="1">
      <alignment vertical="center" wrapText="1"/>
      <protection hidden="1"/>
    </xf>
    <xf numFmtId="0" fontId="20" fillId="4" borderId="4" xfId="0" applyFont="1" applyFill="1" applyBorder="1" applyAlignment="1" applyProtection="1">
      <alignment vertical="center" wrapText="1"/>
    </xf>
    <xf numFmtId="0" fontId="49" fillId="0" borderId="0" xfId="0" applyFont="1" applyAlignment="1">
      <alignment horizontal="justify"/>
    </xf>
    <xf numFmtId="0" fontId="64" fillId="0" borderId="42" xfId="0" applyFont="1" applyFill="1" applyBorder="1" applyProtection="1"/>
    <xf numFmtId="0" fontId="0" fillId="0" borderId="0" xfId="0" applyFill="1" applyAlignment="1">
      <alignment horizontal="justify"/>
    </xf>
    <xf numFmtId="0" fontId="80" fillId="0" borderId="0" xfId="0" applyFont="1" applyAlignment="1">
      <alignment horizontal="center"/>
    </xf>
    <xf numFmtId="0" fontId="49" fillId="0" borderId="0" xfId="0" applyFont="1" applyFill="1" applyAlignment="1">
      <alignment horizontal="justify"/>
    </xf>
    <xf numFmtId="0" fontId="21" fillId="23" borderId="4" xfId="0" applyFont="1" applyFill="1" applyBorder="1" applyAlignment="1">
      <alignment horizontal="justify"/>
    </xf>
    <xf numFmtId="0" fontId="21" fillId="3" borderId="4" xfId="0" applyFont="1" applyFill="1" applyBorder="1" applyAlignment="1">
      <alignment horizontal="justify"/>
    </xf>
    <xf numFmtId="0" fontId="20" fillId="11" borderId="23" xfId="0" applyFont="1" applyFill="1" applyBorder="1" applyAlignment="1" applyProtection="1">
      <alignment vertical="center" wrapText="1"/>
    </xf>
    <xf numFmtId="0" fontId="27" fillId="0" borderId="46" xfId="0" applyFont="1" applyFill="1" applyBorder="1" applyAlignment="1" applyProtection="1">
      <alignment horizontal="justify"/>
    </xf>
    <xf numFmtId="0" fontId="63" fillId="0" borderId="5" xfId="0" applyFont="1" applyFill="1" applyBorder="1" applyProtection="1"/>
    <xf numFmtId="167" fontId="27" fillId="0" borderId="113" xfId="2" applyNumberFormat="1" applyFont="1" applyFill="1" applyBorder="1" applyAlignment="1" applyProtection="1">
      <alignment horizontal="justify" vertical="center"/>
    </xf>
    <xf numFmtId="1" fontId="22" fillId="0" borderId="4" xfId="2" applyNumberFormat="1" applyFont="1" applyFill="1" applyBorder="1" applyAlignment="1" applyProtection="1">
      <alignment horizontal="center" vertical="center"/>
    </xf>
    <xf numFmtId="1" fontId="22" fillId="0" borderId="5" xfId="2" applyNumberFormat="1" applyFont="1" applyFill="1" applyBorder="1" applyAlignment="1" applyProtection="1">
      <alignment horizontal="center" vertical="center"/>
    </xf>
    <xf numFmtId="0" fontId="22" fillId="10" borderId="15" xfId="2" applyFont="1" applyFill="1" applyBorder="1" applyAlignment="1" applyProtection="1">
      <alignment horizontal="center" vertical="center"/>
    </xf>
    <xf numFmtId="0" fontId="22" fillId="9" borderId="15" xfId="2" applyFont="1" applyFill="1" applyBorder="1" applyAlignment="1" applyProtection="1">
      <alignment horizontal="center" vertical="center"/>
    </xf>
    <xf numFmtId="1" fontId="22" fillId="11" borderId="4" xfId="2" applyNumberFormat="1" applyFont="1" applyFill="1" applyBorder="1" applyAlignment="1" applyProtection="1">
      <alignment horizontal="center" vertical="center"/>
    </xf>
    <xf numFmtId="1" fontId="22" fillId="11" borderId="5" xfId="2" applyNumberFormat="1" applyFont="1" applyFill="1" applyBorder="1" applyAlignment="1" applyProtection="1">
      <alignment horizontal="center" vertical="center"/>
    </xf>
    <xf numFmtId="0" fontId="22" fillId="18" borderId="4" xfId="2" applyFont="1" applyFill="1" applyBorder="1" applyAlignment="1" applyProtection="1">
      <alignment horizontal="center" vertical="center"/>
    </xf>
    <xf numFmtId="165" fontId="22" fillId="10" borderId="15" xfId="2" applyNumberFormat="1" applyFont="1" applyFill="1" applyBorder="1" applyAlignment="1" applyProtection="1">
      <alignment horizontal="center" vertical="center"/>
    </xf>
    <xf numFmtId="165" fontId="22" fillId="11" borderId="15" xfId="2" applyNumberFormat="1" applyFont="1" applyFill="1" applyBorder="1" applyAlignment="1" applyProtection="1">
      <alignment horizontal="center" vertical="center"/>
    </xf>
    <xf numFmtId="0" fontId="22" fillId="9" borderId="4" xfId="2" applyFont="1" applyFill="1" applyBorder="1" applyAlignment="1" applyProtection="1">
      <alignment horizontal="center" vertical="center"/>
    </xf>
    <xf numFmtId="165" fontId="22" fillId="9" borderId="4" xfId="2" applyNumberFormat="1" applyFont="1" applyFill="1" applyBorder="1" applyAlignment="1" applyProtection="1">
      <alignment horizontal="center" vertical="center"/>
    </xf>
    <xf numFmtId="165" fontId="22" fillId="0" borderId="15" xfId="2" applyNumberFormat="1" applyFont="1" applyFill="1" applyBorder="1" applyAlignment="1" applyProtection="1">
      <alignment horizontal="center" vertical="center"/>
    </xf>
    <xf numFmtId="0" fontId="22" fillId="13" borderId="15" xfId="2" applyFont="1" applyFill="1" applyBorder="1" applyAlignment="1" applyProtection="1">
      <alignment horizontal="center" vertical="center"/>
    </xf>
    <xf numFmtId="167" fontId="22" fillId="10" borderId="15" xfId="2" applyNumberFormat="1" applyFont="1" applyFill="1" applyBorder="1" applyAlignment="1" applyProtection="1">
      <alignment horizontal="center" vertical="center"/>
    </xf>
    <xf numFmtId="165" fontId="22" fillId="0" borderId="4" xfId="2" applyNumberFormat="1" applyFont="1" applyFill="1" applyBorder="1" applyAlignment="1" applyProtection="1">
      <alignment horizontal="center" vertical="center"/>
    </xf>
    <xf numFmtId="0" fontId="22" fillId="24" borderId="15" xfId="2" applyFont="1" applyFill="1" applyBorder="1" applyAlignment="1" applyProtection="1">
      <alignment horizontal="center" vertical="center"/>
    </xf>
    <xf numFmtId="0" fontId="30" fillId="7" borderId="4" xfId="1" applyFont="1" applyFill="1" applyBorder="1" applyAlignment="1" applyProtection="1">
      <alignment vertical="center" wrapText="1"/>
      <protection hidden="1"/>
    </xf>
    <xf numFmtId="166" fontId="24" fillId="7" borderId="4" xfId="0" applyNumberFormat="1" applyFont="1" applyFill="1" applyBorder="1" applyAlignment="1" applyProtection="1">
      <alignment horizontal="justify" vertical="center" wrapText="1"/>
    </xf>
    <xf numFmtId="0" fontId="22" fillId="10" borderId="27" xfId="2" applyFont="1" applyFill="1" applyBorder="1" applyAlignment="1" applyProtection="1">
      <alignment horizontal="center" vertical="center"/>
    </xf>
    <xf numFmtId="0" fontId="22" fillId="0" borderId="27" xfId="2" applyFont="1" applyFill="1" applyBorder="1" applyAlignment="1" applyProtection="1">
      <alignment horizontal="center" vertical="center"/>
    </xf>
    <xf numFmtId="0" fontId="22" fillId="13" borderId="27" xfId="2" applyFont="1" applyFill="1" applyBorder="1" applyAlignment="1" applyProtection="1">
      <alignment horizontal="center" vertical="center"/>
    </xf>
    <xf numFmtId="167" fontId="22" fillId="10" borderId="27" xfId="2" applyNumberFormat="1" applyFont="1" applyFill="1" applyBorder="1" applyAlignment="1" applyProtection="1">
      <alignment horizontal="center" vertical="center"/>
    </xf>
    <xf numFmtId="0" fontId="22" fillId="11" borderId="39" xfId="2" applyFont="1" applyFill="1" applyBorder="1" applyAlignment="1" applyProtection="1">
      <alignment horizontal="center" vertical="center"/>
    </xf>
    <xf numFmtId="0" fontId="22" fillId="0" borderId="63" xfId="2" applyFont="1" applyFill="1" applyBorder="1" applyAlignment="1" applyProtection="1">
      <alignment horizontal="center" vertical="center"/>
    </xf>
    <xf numFmtId="170" fontId="22" fillId="10" borderId="63" xfId="2" applyNumberFormat="1" applyFont="1" applyFill="1" applyBorder="1" applyAlignment="1" applyProtection="1">
      <alignment horizontal="center" vertical="center"/>
    </xf>
    <xf numFmtId="167" fontId="22" fillId="18" borderId="4" xfId="2" applyNumberFormat="1" applyFont="1" applyFill="1" applyBorder="1" applyAlignment="1" applyProtection="1">
      <alignment horizontal="center" vertical="center"/>
    </xf>
    <xf numFmtId="167" fontId="22" fillId="9" borderId="4" xfId="2" applyNumberFormat="1" applyFont="1" applyFill="1" applyBorder="1" applyAlignment="1" applyProtection="1">
      <alignment horizontal="center" vertical="center"/>
    </xf>
    <xf numFmtId="167" fontId="22" fillId="24" borderId="15" xfId="2" applyNumberFormat="1" applyFont="1" applyFill="1" applyBorder="1" applyAlignment="1" applyProtection="1">
      <alignment horizontal="center" vertical="center"/>
    </xf>
    <xf numFmtId="167" fontId="22" fillId="13" borderId="27" xfId="2" applyNumberFormat="1" applyFont="1" applyFill="1" applyBorder="1" applyAlignment="1" applyProtection="1">
      <alignment horizontal="center" vertical="center"/>
    </xf>
    <xf numFmtId="167" fontId="22" fillId="11" borderId="35" xfId="2" applyNumberFormat="1" applyFont="1" applyFill="1" applyBorder="1" applyAlignment="1" applyProtection="1">
      <alignment horizontal="center" vertical="center"/>
    </xf>
    <xf numFmtId="170" fontId="22" fillId="0" borderId="63" xfId="2" applyNumberFormat="1" applyFont="1" applyFill="1" applyBorder="1" applyAlignment="1" applyProtection="1">
      <alignment horizontal="center" vertical="center"/>
    </xf>
    <xf numFmtId="0" fontId="2" fillId="27" borderId="4" xfId="0" applyFont="1" applyFill="1" applyBorder="1" applyAlignment="1">
      <alignment horizontal="justify"/>
    </xf>
    <xf numFmtId="0" fontId="12" fillId="27" borderId="4" xfId="0" applyFont="1" applyFill="1" applyBorder="1" applyAlignment="1">
      <alignment horizontal="justify"/>
    </xf>
    <xf numFmtId="0" fontId="12" fillId="0" borderId="7" xfId="0" applyFont="1" applyFill="1" applyBorder="1" applyAlignment="1">
      <alignment horizontal="justify"/>
    </xf>
    <xf numFmtId="0" fontId="83" fillId="0" borderId="4" xfId="0" applyFont="1" applyBorder="1" applyAlignment="1">
      <alignment horizontal="center" vertical="center"/>
    </xf>
    <xf numFmtId="0" fontId="84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justify"/>
    </xf>
    <xf numFmtId="0" fontId="1" fillId="0" borderId="4" xfId="0" applyFont="1" applyFill="1" applyBorder="1" applyAlignment="1">
      <alignment horizontal="left"/>
    </xf>
    <xf numFmtId="0" fontId="25" fillId="0" borderId="4" xfId="0" applyFont="1" applyBorder="1" applyAlignment="1">
      <alignment horizontal="justify"/>
    </xf>
    <xf numFmtId="0" fontId="35" fillId="23" borderId="45" xfId="0" applyFont="1" applyFill="1" applyBorder="1" applyAlignment="1" applyProtection="1">
      <alignment horizontal="justify"/>
    </xf>
    <xf numFmtId="0" fontId="35" fillId="0" borderId="2" xfId="0" applyFont="1" applyFill="1" applyBorder="1" applyAlignment="1" applyProtection="1">
      <alignment horizontal="justify"/>
    </xf>
    <xf numFmtId="167" fontId="22" fillId="23" borderId="5" xfId="2" applyNumberFormat="1" applyFont="1" applyFill="1" applyBorder="1" applyAlignment="1" applyProtection="1">
      <alignment horizontal="justify" vertical="center"/>
    </xf>
    <xf numFmtId="0" fontId="9" fillId="0" borderId="4" xfId="0" applyFont="1" applyFill="1" applyBorder="1" applyAlignment="1">
      <alignment horizontal="justify"/>
    </xf>
    <xf numFmtId="0" fontId="25" fillId="0" borderId="7" xfId="0" applyFont="1" applyFill="1" applyBorder="1" applyAlignment="1">
      <alignment horizontal="justify"/>
    </xf>
    <xf numFmtId="0" fontId="31" fillId="0" borderId="4" xfId="0" applyFont="1" applyFill="1" applyBorder="1" applyAlignment="1">
      <alignment horizontal="justify"/>
    </xf>
    <xf numFmtId="167" fontId="27" fillId="11" borderId="113" xfId="2" applyNumberFormat="1" applyFont="1" applyFill="1" applyBorder="1" applyAlignment="1" applyProtection="1">
      <alignment horizontal="justify" vertical="center"/>
    </xf>
    <xf numFmtId="167" fontId="0" fillId="0" borderId="0" xfId="0" applyNumberFormat="1"/>
    <xf numFmtId="1" fontId="24" fillId="0" borderId="4" xfId="0" applyNumberFormat="1" applyFont="1" applyFill="1" applyBorder="1" applyAlignment="1" applyProtection="1">
      <alignment horizontal="justify" vertical="center" wrapText="1"/>
    </xf>
    <xf numFmtId="0" fontId="86" fillId="0" borderId="4" xfId="0" applyFont="1" applyBorder="1" applyAlignment="1">
      <alignment horizontal="center"/>
    </xf>
    <xf numFmtId="0" fontId="86" fillId="0" borderId="4" xfId="0" applyFont="1" applyFill="1" applyBorder="1" applyAlignment="1">
      <alignment horizontal="center"/>
    </xf>
    <xf numFmtId="0" fontId="31" fillId="0" borderId="4" xfId="0" applyFont="1" applyBorder="1" applyAlignment="1">
      <alignment horizontal="right"/>
    </xf>
    <xf numFmtId="0" fontId="0" fillId="0" borderId="14" xfId="0" applyBorder="1"/>
    <xf numFmtId="0" fontId="20" fillId="22" borderId="157" xfId="1" applyFont="1" applyFill="1" applyBorder="1" applyAlignment="1" applyProtection="1">
      <alignment vertical="center" wrapText="1"/>
      <protection hidden="1"/>
    </xf>
    <xf numFmtId="0" fontId="22" fillId="22" borderId="156" xfId="2" applyFont="1" applyFill="1" applyBorder="1" applyAlignment="1" applyProtection="1">
      <alignment horizontal="center" vertical="center"/>
    </xf>
    <xf numFmtId="0" fontId="30" fillId="0" borderId="157" xfId="1" applyFont="1" applyFill="1" applyBorder="1" applyAlignment="1" applyProtection="1">
      <alignment vertical="center" wrapText="1"/>
      <protection hidden="1"/>
    </xf>
    <xf numFmtId="0" fontId="22" fillId="22" borderId="156" xfId="0" applyFont="1" applyFill="1" applyBorder="1" applyAlignment="1" applyProtection="1">
      <alignment horizontal="center" vertical="center"/>
    </xf>
    <xf numFmtId="0" fontId="22" fillId="7" borderId="156" xfId="2" applyFont="1" applyFill="1" applyBorder="1" applyAlignment="1" applyProtection="1">
      <alignment horizontal="center" vertical="center"/>
    </xf>
    <xf numFmtId="0" fontId="20" fillId="4" borderId="157" xfId="0" applyFont="1" applyFill="1" applyBorder="1" applyAlignment="1" applyProtection="1">
      <alignment vertical="center" wrapText="1"/>
    </xf>
    <xf numFmtId="0" fontId="22" fillId="7" borderId="156" xfId="0" applyFont="1" applyFill="1" applyBorder="1" applyAlignment="1" applyProtection="1">
      <alignment horizontal="center" vertical="center"/>
    </xf>
    <xf numFmtId="0" fontId="20" fillId="4" borderId="157" xfId="1" applyFont="1" applyFill="1" applyBorder="1" applyAlignment="1" applyProtection="1">
      <alignment vertical="center" wrapText="1"/>
      <protection hidden="1"/>
    </xf>
    <xf numFmtId="0" fontId="22" fillId="7" borderId="59" xfId="0" applyFont="1" applyFill="1" applyBorder="1" applyProtection="1"/>
    <xf numFmtId="0" fontId="101" fillId="0" borderId="0" xfId="0" applyFont="1"/>
    <xf numFmtId="167" fontId="22" fillId="22" borderId="14" xfId="2" applyNumberFormat="1" applyFont="1" applyFill="1" applyBorder="1" applyAlignment="1" applyProtection="1">
      <alignment horizontal="center" vertical="center"/>
    </xf>
    <xf numFmtId="0" fontId="20" fillId="0" borderId="4" xfId="1" applyFont="1" applyFill="1" applyBorder="1" applyAlignment="1" applyProtection="1">
      <alignment vertical="center" wrapText="1"/>
      <protection hidden="1"/>
    </xf>
    <xf numFmtId="0" fontId="20" fillId="0" borderId="4" xfId="0" applyFont="1" applyFill="1" applyBorder="1" applyAlignment="1" applyProtection="1">
      <alignment horizontal="justify"/>
    </xf>
    <xf numFmtId="0" fontId="59" fillId="0" borderId="4" xfId="0" applyFont="1" applyBorder="1" applyAlignment="1">
      <alignment horizontal="justify"/>
    </xf>
    <xf numFmtId="0" fontId="12" fillId="37" borderId="146" xfId="0" applyFont="1" applyFill="1" applyBorder="1"/>
    <xf numFmtId="0" fontId="12" fillId="37" borderId="139" xfId="0" applyFont="1" applyFill="1" applyBorder="1"/>
    <xf numFmtId="0" fontId="12" fillId="37" borderId="147" xfId="0" applyFont="1" applyFill="1" applyBorder="1"/>
    <xf numFmtId="0" fontId="12" fillId="0" borderId="0" xfId="0" applyFont="1"/>
    <xf numFmtId="0" fontId="12" fillId="37" borderId="148" xfId="0" applyFont="1" applyFill="1" applyBorder="1"/>
    <xf numFmtId="0" fontId="12" fillId="37" borderId="0" xfId="0" applyFont="1" applyFill="1" applyBorder="1"/>
    <xf numFmtId="0" fontId="12" fillId="37" borderId="149" xfId="0" applyFont="1" applyFill="1" applyBorder="1"/>
    <xf numFmtId="0" fontId="12" fillId="37" borderId="150" xfId="0" applyFont="1" applyFill="1" applyBorder="1"/>
    <xf numFmtId="0" fontId="12" fillId="37" borderId="151" xfId="0" applyFont="1" applyFill="1" applyBorder="1"/>
    <xf numFmtId="0" fontId="12" fillId="37" borderId="152" xfId="0" applyFont="1" applyFill="1" applyBorder="1"/>
    <xf numFmtId="0" fontId="12" fillId="0" borderId="0" xfId="0" applyFont="1" applyAlignment="1">
      <alignment horizontal="justify"/>
    </xf>
    <xf numFmtId="0" fontId="34" fillId="0" borderId="0" xfId="0" applyFont="1" applyAlignment="1">
      <alignment horizontal="center"/>
    </xf>
    <xf numFmtId="0" fontId="12" fillId="0" borderId="0" xfId="0" applyFont="1" applyFill="1" applyAlignment="1">
      <alignment horizontal="justify"/>
    </xf>
    <xf numFmtId="0" fontId="10" fillId="0" borderId="4" xfId="0" applyFont="1" applyFill="1" applyBorder="1" applyAlignment="1">
      <alignment horizontal="center" vertical="center" wrapText="1"/>
    </xf>
    <xf numFmtId="0" fontId="111" fillId="0" borderId="0" xfId="0" applyFont="1" applyAlignment="1">
      <alignment vertical="center"/>
    </xf>
    <xf numFmtId="0" fontId="114" fillId="0" borderId="4" xfId="0" applyFont="1" applyBorder="1" applyAlignment="1">
      <alignment horizontal="center" vertical="center"/>
    </xf>
    <xf numFmtId="0" fontId="113" fillId="0" borderId="15" xfId="0" applyFont="1" applyFill="1" applyBorder="1" applyAlignment="1" applyProtection="1">
      <alignment horizontal="center" vertical="center" wrapText="1"/>
    </xf>
    <xf numFmtId="0" fontId="113" fillId="0" borderId="4" xfId="0" applyFont="1" applyFill="1" applyBorder="1" applyAlignment="1" applyProtection="1">
      <alignment horizontal="center" vertical="center" wrapText="1"/>
    </xf>
    <xf numFmtId="0" fontId="113" fillId="0" borderId="156" xfId="0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40" fillId="0" borderId="4" xfId="1" applyFont="1" applyFill="1" applyBorder="1" applyAlignment="1" applyProtection="1">
      <alignment horizontal="center" vertical="center" wrapText="1"/>
      <protection hidden="1"/>
    </xf>
    <xf numFmtId="0" fontId="25" fillId="0" borderId="15" xfId="1" applyFont="1" applyFill="1" applyBorder="1" applyAlignment="1" applyProtection="1">
      <alignment horizontal="center" vertical="center" wrapText="1"/>
      <protection hidden="1"/>
    </xf>
    <xf numFmtId="0" fontId="25" fillId="4" borderId="15" xfId="0" applyFont="1" applyFill="1" applyBorder="1" applyAlignment="1" applyProtection="1">
      <alignment horizontal="center" vertical="center" wrapText="1"/>
    </xf>
    <xf numFmtId="0" fontId="25" fillId="11" borderId="15" xfId="0" applyFont="1" applyFill="1" applyBorder="1" applyAlignment="1" applyProtection="1">
      <alignment horizontal="center" vertical="center" wrapText="1"/>
    </xf>
    <xf numFmtId="0" fontId="25" fillId="2" borderId="4" xfId="0" applyFont="1" applyFill="1" applyBorder="1" applyAlignment="1" applyProtection="1">
      <alignment horizontal="center" vertical="center" wrapText="1"/>
    </xf>
    <xf numFmtId="0" fontId="25" fillId="2" borderId="59" xfId="0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97" fillId="2" borderId="4" xfId="0" applyFont="1" applyFill="1" applyBorder="1" applyAlignment="1">
      <alignment horizontal="center"/>
    </xf>
    <xf numFmtId="0" fontId="49" fillId="39" borderId="14" xfId="0" applyFont="1" applyFill="1" applyBorder="1" applyAlignment="1">
      <alignment vertical="center"/>
    </xf>
    <xf numFmtId="0" fontId="49" fillId="39" borderId="27" xfId="0" applyFont="1" applyFill="1" applyBorder="1" applyAlignment="1">
      <alignment vertical="center"/>
    </xf>
    <xf numFmtId="0" fontId="49" fillId="39" borderId="15" xfId="0" applyFont="1" applyFill="1" applyBorder="1" applyAlignment="1">
      <alignment vertical="center"/>
    </xf>
    <xf numFmtId="0" fontId="97" fillId="39" borderId="4" xfId="0" applyFont="1" applyFill="1" applyBorder="1" applyAlignment="1">
      <alignment horizontal="center"/>
    </xf>
    <xf numFmtId="0" fontId="3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right" vertical="center" wrapText="1"/>
    </xf>
    <xf numFmtId="0" fontId="54" fillId="7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justify"/>
    </xf>
    <xf numFmtId="0" fontId="1" fillId="2" borderId="27" xfId="0" applyFont="1" applyFill="1" applyBorder="1" applyAlignment="1">
      <alignment horizontal="justify"/>
    </xf>
    <xf numFmtId="0" fontId="97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98" fillId="2" borderId="0" xfId="0" applyFont="1" applyFill="1"/>
    <xf numFmtId="0" fontId="1" fillId="2" borderId="14" xfId="0" applyFont="1" applyFill="1" applyBorder="1" applyAlignment="1">
      <alignment horizontal="justify" vertical="center"/>
    </xf>
    <xf numFmtId="0" fontId="100" fillId="2" borderId="0" xfId="0" applyFont="1" applyFill="1"/>
    <xf numFmtId="0" fontId="0" fillId="2" borderId="0" xfId="0" applyFill="1"/>
    <xf numFmtId="0" fontId="12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justify"/>
    </xf>
    <xf numFmtId="0" fontId="34" fillId="2" borderId="4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/>
    </xf>
    <xf numFmtId="0" fontId="12" fillId="42" borderId="4" xfId="0" applyFont="1" applyFill="1" applyBorder="1" applyAlignment="1">
      <alignment horizontal="center" vertical="center"/>
    </xf>
    <xf numFmtId="0" fontId="34" fillId="42" borderId="4" xfId="0" applyFont="1" applyFill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right"/>
    </xf>
    <xf numFmtId="0" fontId="12" fillId="2" borderId="7" xfId="0" applyFont="1" applyFill="1" applyBorder="1" applyAlignment="1">
      <alignment horizontal="justify"/>
    </xf>
    <xf numFmtId="0" fontId="88" fillId="2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textRotation="90"/>
    </xf>
    <xf numFmtId="49" fontId="12" fillId="8" borderId="4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2" fillId="10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25" fillId="12" borderId="4" xfId="0" applyFont="1" applyFill="1" applyBorder="1" applyAlignment="1">
      <alignment horizontal="left" vertical="center" wrapText="1"/>
    </xf>
    <xf numFmtId="0" fontId="22" fillId="5" borderId="4" xfId="0" applyFont="1" applyFill="1" applyBorder="1" applyAlignment="1">
      <alignment horizontal="left" vertical="center" wrapText="1"/>
    </xf>
    <xf numFmtId="0" fontId="41" fillId="3" borderId="4" xfId="0" applyFont="1" applyFill="1" applyBorder="1" applyAlignment="1">
      <alignment horizontal="left" vertical="center" wrapText="1"/>
    </xf>
    <xf numFmtId="0" fontId="32" fillId="3" borderId="4" xfId="0" applyFont="1" applyFill="1" applyBorder="1" applyAlignment="1">
      <alignment horizontal="left" vertical="center" wrapText="1"/>
    </xf>
    <xf numFmtId="0" fontId="22" fillId="12" borderId="4" xfId="0" applyFont="1" applyFill="1" applyBorder="1" applyAlignment="1">
      <alignment horizontal="left" vertical="center" wrapText="1"/>
    </xf>
    <xf numFmtId="0" fontId="22" fillId="8" borderId="4" xfId="0" applyFont="1" applyFill="1" applyBorder="1" applyAlignment="1">
      <alignment horizontal="left" vertical="center" wrapText="1"/>
    </xf>
    <xf numFmtId="0" fontId="22" fillId="10" borderId="4" xfId="0" applyFont="1" applyFill="1" applyBorder="1" applyAlignment="1">
      <alignment horizontal="left" vertical="center" wrapText="1"/>
    </xf>
    <xf numFmtId="0" fontId="12" fillId="9" borderId="4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justify"/>
    </xf>
    <xf numFmtId="0" fontId="13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justify"/>
    </xf>
    <xf numFmtId="0" fontId="86" fillId="0" borderId="7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88" fillId="34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30" fillId="3" borderId="4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justify"/>
    </xf>
    <xf numFmtId="0" fontId="41" fillId="0" borderId="4" xfId="0" applyFont="1" applyFill="1" applyBorder="1" applyAlignment="1">
      <alignment horizontal="left" vertical="center" wrapText="1"/>
    </xf>
    <xf numFmtId="0" fontId="59" fillId="0" borderId="4" xfId="0" applyFont="1" applyBorder="1" applyAlignment="1">
      <alignment horizontal="right"/>
    </xf>
    <xf numFmtId="0" fontId="37" fillId="0" borderId="4" xfId="0" applyFont="1" applyBorder="1" applyAlignment="1">
      <alignment horizontal="center" vertical="center"/>
    </xf>
    <xf numFmtId="0" fontId="88" fillId="32" borderId="4" xfId="0" applyFont="1" applyFill="1" applyBorder="1" applyAlignment="1">
      <alignment horizontal="center" vertical="center"/>
    </xf>
    <xf numFmtId="0" fontId="88" fillId="31" borderId="4" xfId="0" applyFont="1" applyFill="1" applyBorder="1" applyAlignment="1">
      <alignment horizontal="center" vertical="center"/>
    </xf>
    <xf numFmtId="0" fontId="12" fillId="27" borderId="4" xfId="0" applyFont="1" applyFill="1" applyBorder="1" applyAlignment="1">
      <alignment horizontal="center" vertical="center"/>
    </xf>
    <xf numFmtId="0" fontId="86" fillId="27" borderId="4" xfId="0" applyFont="1" applyFill="1" applyBorder="1" applyAlignment="1">
      <alignment horizontal="center" vertical="center"/>
    </xf>
    <xf numFmtId="49" fontId="28" fillId="0" borderId="4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2" fontId="22" fillId="0" borderId="4" xfId="0" applyNumberFormat="1" applyFont="1" applyFill="1" applyBorder="1" applyAlignment="1">
      <alignment horizontal="center" vertical="center"/>
    </xf>
    <xf numFmtId="0" fontId="26" fillId="32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6" fillId="1" borderId="4" xfId="0" applyFont="1" applyFill="1" applyBorder="1" applyAlignment="1">
      <alignment horizontal="center" vertical="center"/>
    </xf>
    <xf numFmtId="0" fontId="1" fillId="26" borderId="4" xfId="0" applyFont="1" applyFill="1" applyBorder="1" applyAlignment="1">
      <alignment horizontal="center" vertical="center"/>
    </xf>
    <xf numFmtId="0" fontId="12" fillId="17" borderId="4" xfId="0" applyFont="1" applyFill="1" applyBorder="1" applyAlignment="1">
      <alignment horizontal="center" vertical="center"/>
    </xf>
    <xf numFmtId="0" fontId="88" fillId="28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/>
    </xf>
    <xf numFmtId="0" fontId="26" fillId="30" borderId="4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95" fillId="2" borderId="4" xfId="0" applyFont="1" applyFill="1" applyBorder="1" applyAlignment="1">
      <alignment horizontal="center" vertical="center"/>
    </xf>
    <xf numFmtId="0" fontId="27" fillId="39" borderId="4" xfId="0" applyFont="1" applyFill="1" applyBorder="1" applyAlignment="1" applyProtection="1">
      <alignment horizontal="justify"/>
    </xf>
    <xf numFmtId="0" fontId="120" fillId="39" borderId="4" xfId="0" applyFont="1" applyFill="1" applyBorder="1" applyProtection="1"/>
    <xf numFmtId="0" fontId="120" fillId="39" borderId="15" xfId="0" applyFont="1" applyFill="1" applyBorder="1" applyProtection="1"/>
    <xf numFmtId="0" fontId="59" fillId="22" borderId="4" xfId="0" applyFont="1" applyFill="1" applyBorder="1"/>
    <xf numFmtId="0" fontId="20" fillId="22" borderId="27" xfId="0" applyFont="1" applyFill="1" applyBorder="1" applyAlignment="1" applyProtection="1">
      <alignment vertical="center" wrapText="1"/>
    </xf>
    <xf numFmtId="0" fontId="30" fillId="0" borderId="164" xfId="1" applyFont="1" applyFill="1" applyBorder="1" applyAlignment="1" applyProtection="1">
      <alignment vertical="center" wrapText="1"/>
      <protection hidden="1"/>
    </xf>
    <xf numFmtId="0" fontId="35" fillId="38" borderId="7" xfId="0" applyFont="1" applyFill="1" applyBorder="1" applyProtection="1"/>
    <xf numFmtId="0" fontId="23" fillId="38" borderId="0" xfId="0" applyFont="1" applyFill="1" applyAlignment="1" applyProtection="1">
      <alignment horizontal="center" vertical="center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25" borderId="4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23" fillId="38" borderId="0" xfId="0" applyFont="1" applyFill="1" applyAlignment="1" applyProtection="1">
      <alignment horizontal="left" vertical="center" wrapText="1"/>
    </xf>
    <xf numFmtId="0" fontId="55" fillId="38" borderId="4" xfId="0" applyFont="1" applyFill="1" applyBorder="1" applyProtection="1"/>
    <xf numFmtId="0" fontId="22" fillId="38" borderId="4" xfId="0" applyFont="1" applyFill="1" applyBorder="1" applyProtection="1"/>
    <xf numFmtId="0" fontId="35" fillId="38" borderId="7" xfId="0" applyFont="1" applyFill="1" applyBorder="1" applyAlignment="1" applyProtection="1">
      <alignment horizontal="left" wrapText="1"/>
    </xf>
    <xf numFmtId="0" fontId="35" fillId="38" borderId="7" xfId="0" applyFont="1" applyFill="1" applyBorder="1" applyAlignment="1" applyProtection="1">
      <alignment horizontal="justify"/>
    </xf>
    <xf numFmtId="0" fontId="37" fillId="38" borderId="0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4" fillId="0" borderId="4" xfId="0" applyFont="1" applyFill="1" applyBorder="1" applyAlignment="1" applyProtection="1">
      <alignment horizontal="justify" vertical="center" wrapText="1"/>
    </xf>
    <xf numFmtId="0" fontId="24" fillId="0" borderId="4" xfId="0" applyFont="1" applyFill="1" applyBorder="1" applyAlignment="1" applyProtection="1">
      <alignment horizontal="justify"/>
    </xf>
    <xf numFmtId="0" fontId="1" fillId="0" borderId="4" xfId="0" applyFont="1" applyFill="1" applyBorder="1" applyAlignment="1">
      <alignment horizontal="justify"/>
    </xf>
    <xf numFmtId="0" fontId="0" fillId="0" borderId="0" xfId="0" applyAlignment="1">
      <alignment vertical="distributed"/>
    </xf>
    <xf numFmtId="0" fontId="97" fillId="1" borderId="4" xfId="0" applyFont="1" applyFill="1" applyBorder="1" applyAlignment="1" applyProtection="1">
      <alignment horizontal="center" vertical="center"/>
      <protection locked="0"/>
    </xf>
    <xf numFmtId="0" fontId="97" fillId="1" borderId="4" xfId="0" applyFont="1" applyFill="1" applyBorder="1" applyAlignment="1" applyProtection="1">
      <alignment horizontal="center"/>
      <protection locked="0"/>
    </xf>
    <xf numFmtId="0" fontId="119" fillId="41" borderId="4" xfId="0" applyFont="1" applyFill="1" applyBorder="1" applyAlignment="1" applyProtection="1">
      <alignment horizontal="center" vertical="center"/>
      <protection locked="0"/>
    </xf>
    <xf numFmtId="0" fontId="36" fillId="41" borderId="4" xfId="0" applyFont="1" applyFill="1" applyBorder="1" applyAlignment="1" applyProtection="1">
      <alignment horizontal="center" vertical="center"/>
      <protection locked="0"/>
    </xf>
    <xf numFmtId="0" fontId="36" fillId="1" borderId="4" xfId="0" applyFont="1" applyFill="1" applyBorder="1" applyAlignment="1" applyProtection="1">
      <alignment horizontal="center" vertical="center"/>
      <protection locked="0"/>
    </xf>
    <xf numFmtId="0" fontId="108" fillId="1" borderId="4" xfId="0" applyFont="1" applyFill="1" applyBorder="1" applyAlignment="1" applyProtection="1">
      <alignment horizontal="center" vertical="center"/>
      <protection locked="0"/>
    </xf>
    <xf numFmtId="0" fontId="39" fillId="1" borderId="4" xfId="0" applyFont="1" applyFill="1" applyBorder="1" applyAlignment="1" applyProtection="1">
      <alignment horizontal="center" vertical="center"/>
      <protection locked="0"/>
    </xf>
    <xf numFmtId="0" fontId="15" fillId="1" borderId="4" xfId="2" applyFont="1" applyFill="1" applyBorder="1" applyAlignment="1" applyProtection="1">
      <alignment horizontal="center" vertical="center"/>
      <protection locked="0"/>
    </xf>
    <xf numFmtId="0" fontId="110" fillId="0" borderId="0" xfId="0" applyFont="1" applyFill="1" applyAlignment="1" applyProtection="1">
      <alignment horizontal="right"/>
    </xf>
    <xf numFmtId="0" fontId="86" fillId="0" borderId="0" xfId="0" applyFont="1" applyFill="1" applyAlignment="1" applyProtection="1">
      <alignment horizontal="right"/>
    </xf>
    <xf numFmtId="0" fontId="110" fillId="0" borderId="0" xfId="0" applyFont="1" applyProtection="1"/>
    <xf numFmtId="0" fontId="58" fillId="0" borderId="0" xfId="0" applyFont="1" applyProtection="1"/>
    <xf numFmtId="0" fontId="18" fillId="0" borderId="0" xfId="0" applyFont="1" applyProtection="1"/>
    <xf numFmtId="0" fontId="58" fillId="25" borderId="0" xfId="0" applyFont="1" applyFill="1" applyProtection="1"/>
    <xf numFmtId="0" fontId="101" fillId="17" borderId="0" xfId="0" applyFont="1" applyFill="1" applyProtection="1"/>
    <xf numFmtId="0" fontId="18" fillId="17" borderId="0" xfId="0" applyFont="1" applyFill="1" applyProtection="1"/>
    <xf numFmtId="167" fontId="18" fillId="0" borderId="0" xfId="0" applyNumberFormat="1" applyFont="1" applyProtection="1"/>
    <xf numFmtId="0" fontId="56" fillId="0" borderId="0" xfId="0" applyFont="1" applyProtection="1"/>
    <xf numFmtId="0" fontId="52" fillId="25" borderId="0" xfId="0" applyFont="1" applyFill="1" applyProtection="1"/>
    <xf numFmtId="0" fontId="52" fillId="0" borderId="0" xfId="0" applyFont="1" applyProtection="1"/>
    <xf numFmtId="0" fontId="0" fillId="0" borderId="0" xfId="0" applyProtection="1"/>
    <xf numFmtId="0" fontId="50" fillId="0" borderId="0" xfId="0" applyFont="1" applyProtection="1"/>
    <xf numFmtId="0" fontId="52" fillId="25" borderId="0" xfId="0" applyFont="1" applyFill="1" applyAlignment="1" applyProtection="1">
      <alignment vertical="center"/>
    </xf>
    <xf numFmtId="0" fontId="22" fillId="0" borderId="14" xfId="0" applyFont="1" applyBorder="1" applyProtection="1"/>
    <xf numFmtId="0" fontId="54" fillId="0" borderId="0" xfId="0" applyFont="1" applyProtection="1"/>
    <xf numFmtId="0" fontId="16" fillId="0" borderId="0" xfId="0" applyFont="1" applyProtection="1"/>
    <xf numFmtId="0" fontId="52" fillId="25" borderId="14" xfId="0" applyFont="1" applyFill="1" applyBorder="1" applyProtection="1"/>
    <xf numFmtId="0" fontId="16" fillId="0" borderId="4" xfId="0" applyFont="1" applyFill="1" applyBorder="1" applyProtection="1"/>
    <xf numFmtId="0" fontId="0" fillId="0" borderId="4" xfId="0" applyFill="1" applyBorder="1" applyProtection="1"/>
    <xf numFmtId="0" fontId="52" fillId="0" borderId="4" xfId="0" applyFont="1" applyFill="1" applyBorder="1" applyProtection="1"/>
    <xf numFmtId="0" fontId="52" fillId="25" borderId="4" xfId="0" applyFont="1" applyFill="1" applyBorder="1" applyProtection="1"/>
    <xf numFmtId="0" fontId="0" fillId="0" borderId="14" xfId="0" applyFill="1" applyBorder="1" applyProtection="1"/>
    <xf numFmtId="0" fontId="52" fillId="2" borderId="0" xfId="0" applyFont="1" applyFill="1" applyProtection="1"/>
    <xf numFmtId="0" fontId="0" fillId="0" borderId="4" xfId="0" applyBorder="1" applyProtection="1"/>
    <xf numFmtId="0" fontId="9" fillId="0" borderId="0" xfId="0" applyFont="1" applyProtection="1"/>
    <xf numFmtId="0" fontId="43" fillId="0" borderId="0" xfId="0" applyFont="1" applyProtection="1"/>
    <xf numFmtId="0" fontId="52" fillId="17" borderId="0" xfId="0" applyFont="1" applyFill="1" applyProtection="1"/>
    <xf numFmtId="0" fontId="0" fillId="17" borderId="0" xfId="0" applyFill="1" applyProtection="1"/>
    <xf numFmtId="167" fontId="52" fillId="0" borderId="0" xfId="0" applyNumberFormat="1" applyFont="1" applyProtection="1"/>
    <xf numFmtId="0" fontId="43" fillId="25" borderId="0" xfId="0" applyFont="1" applyFill="1" applyProtection="1"/>
    <xf numFmtId="0" fontId="65" fillId="0" borderId="0" xfId="0" applyFont="1" applyProtection="1"/>
    <xf numFmtId="0" fontId="62" fillId="0" borderId="0" xfId="0" applyFont="1" applyProtection="1"/>
    <xf numFmtId="0" fontId="24" fillId="0" borderId="14" xfId="0" applyFont="1" applyBorder="1" applyProtection="1"/>
    <xf numFmtId="0" fontId="60" fillId="0" borderId="0" xfId="0" applyFont="1" applyProtection="1"/>
    <xf numFmtId="0" fontId="59" fillId="0" borderId="0" xfId="0" applyFont="1" applyProtection="1"/>
    <xf numFmtId="0" fontId="12" fillId="0" borderId="0" xfId="0" applyFont="1" applyProtection="1"/>
    <xf numFmtId="0" fontId="25" fillId="0" borderId="0" xfId="0" applyFont="1" applyProtection="1"/>
    <xf numFmtId="0" fontId="0" fillId="19" borderId="0" xfId="0" applyFill="1" applyProtection="1"/>
    <xf numFmtId="0" fontId="1" fillId="0" borderId="4" xfId="0" applyFont="1" applyFill="1" applyBorder="1" applyProtection="1"/>
    <xf numFmtId="0" fontId="104" fillId="25" borderId="4" xfId="0" applyFont="1" applyFill="1" applyBorder="1" applyProtection="1"/>
    <xf numFmtId="0" fontId="1" fillId="0" borderId="6" xfId="0" applyFont="1" applyFill="1" applyBorder="1" applyProtection="1"/>
    <xf numFmtId="0" fontId="0" fillId="0" borderId="0" xfId="0" applyFill="1" applyProtection="1"/>
    <xf numFmtId="0" fontId="0" fillId="0" borderId="6" xfId="0" applyFill="1" applyBorder="1" applyProtection="1"/>
    <xf numFmtId="0" fontId="52" fillId="0" borderId="6" xfId="0" applyFont="1" applyFill="1" applyBorder="1" applyProtection="1"/>
    <xf numFmtId="0" fontId="52" fillId="0" borderId="0" xfId="0" applyFont="1" applyFill="1" applyProtection="1"/>
    <xf numFmtId="0" fontId="104" fillId="25" borderId="0" xfId="0" applyFont="1" applyFill="1" applyProtection="1"/>
    <xf numFmtId="0" fontId="1" fillId="0" borderId="4" xfId="0" applyFont="1" applyFill="1" applyBorder="1" applyAlignment="1" applyProtection="1">
      <alignment horizontal="center" vertical="center"/>
    </xf>
    <xf numFmtId="0" fontId="105" fillId="25" borderId="4" xfId="0" applyFont="1" applyFill="1" applyBorder="1" applyProtection="1"/>
    <xf numFmtId="0" fontId="106" fillId="1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justify"/>
    </xf>
    <xf numFmtId="0" fontId="17" fillId="0" borderId="28" xfId="0" applyFont="1" applyBorder="1" applyAlignment="1" applyProtection="1"/>
    <xf numFmtId="0" fontId="0" fillId="0" borderId="4" xfId="0" applyBorder="1" applyAlignment="1" applyProtection="1">
      <alignment horizontal="justify"/>
    </xf>
    <xf numFmtId="0" fontId="24" fillId="0" borderId="23" xfId="0" applyFont="1" applyBorder="1" applyProtection="1"/>
    <xf numFmtId="0" fontId="60" fillId="0" borderId="22" xfId="0" applyFont="1" applyBorder="1" applyProtection="1"/>
    <xf numFmtId="0" fontId="1" fillId="0" borderId="4" xfId="0" applyFont="1" applyFill="1" applyBorder="1" applyAlignment="1" applyProtection="1">
      <alignment wrapText="1"/>
    </xf>
    <xf numFmtId="0" fontId="52" fillId="0" borderId="4" xfId="0" applyFont="1" applyFill="1" applyBorder="1" applyAlignment="1" applyProtection="1">
      <alignment horizontal="center" vertical="center"/>
    </xf>
    <xf numFmtId="0" fontId="43" fillId="0" borderId="4" xfId="0" applyFont="1" applyFill="1" applyBorder="1" applyProtection="1"/>
    <xf numFmtId="0" fontId="13" fillId="0" borderId="4" xfId="0" applyFont="1" applyFill="1" applyBorder="1" applyAlignment="1" applyProtection="1">
      <alignment horizontal="right" wrapText="1"/>
    </xf>
    <xf numFmtId="0" fontId="59" fillId="0" borderId="4" xfId="0" applyFont="1" applyFill="1" applyBorder="1" applyAlignment="1" applyProtection="1">
      <alignment horizontal="right"/>
    </xf>
    <xf numFmtId="0" fontId="60" fillId="0" borderId="4" xfId="0" applyFont="1" applyFill="1" applyBorder="1" applyAlignment="1" applyProtection="1">
      <alignment horizontal="right"/>
    </xf>
    <xf numFmtId="0" fontId="12" fillId="0" borderId="4" xfId="0" applyFont="1" applyBorder="1" applyProtection="1"/>
    <xf numFmtId="0" fontId="117" fillId="0" borderId="4" xfId="0" applyFont="1" applyBorder="1" applyAlignment="1" applyProtection="1">
      <alignment horizontal="center" vertical="center" wrapText="1"/>
      <protection locked="0"/>
    </xf>
    <xf numFmtId="0" fontId="40" fillId="0" borderId="4" xfId="0" applyFont="1" applyFill="1" applyBorder="1" applyAlignment="1" applyProtection="1">
      <alignment horizontal="center"/>
      <protection locked="0"/>
    </xf>
    <xf numFmtId="0" fontId="115" fillId="4" borderId="4" xfId="0" applyFont="1" applyFill="1" applyBorder="1" applyAlignment="1" applyProtection="1">
      <alignment horizontal="center" vertical="center" wrapText="1"/>
      <protection locked="0"/>
    </xf>
    <xf numFmtId="0" fontId="40" fillId="4" borderId="4" xfId="0" applyFont="1" applyFill="1" applyBorder="1" applyAlignment="1" applyProtection="1">
      <alignment horizontal="center"/>
      <protection locked="0"/>
    </xf>
    <xf numFmtId="0" fontId="115" fillId="4" borderId="156" xfId="0" applyFont="1" applyFill="1" applyBorder="1" applyAlignment="1" applyProtection="1">
      <alignment horizontal="center" vertical="center" wrapText="1"/>
      <protection locked="0"/>
    </xf>
    <xf numFmtId="0" fontId="115" fillId="11" borderId="4" xfId="0" applyFont="1" applyFill="1" applyBorder="1" applyAlignment="1" applyProtection="1">
      <alignment horizontal="center" vertical="center" wrapText="1"/>
      <protection locked="0"/>
    </xf>
    <xf numFmtId="0" fontId="40" fillId="11" borderId="4" xfId="0" applyFont="1" applyFill="1" applyBorder="1" applyAlignment="1" applyProtection="1">
      <alignment horizontal="center"/>
      <protection locked="0"/>
    </xf>
    <xf numFmtId="0" fontId="115" fillId="11" borderId="156" xfId="0" applyFont="1" applyFill="1" applyBorder="1" applyAlignment="1" applyProtection="1">
      <alignment horizontal="center" vertical="center" wrapText="1"/>
      <protection locked="0"/>
    </xf>
    <xf numFmtId="0" fontId="40" fillId="2" borderId="4" xfId="0" applyFont="1" applyFill="1" applyBorder="1" applyAlignment="1" applyProtection="1">
      <alignment horizontal="center" vertical="center" wrapText="1"/>
      <protection locked="0"/>
    </xf>
    <xf numFmtId="0" fontId="40" fillId="2" borderId="4" xfId="0" applyFont="1" applyFill="1" applyBorder="1" applyAlignment="1" applyProtection="1">
      <alignment horizontal="center"/>
      <protection locked="0"/>
    </xf>
    <xf numFmtId="0" fontId="40" fillId="2" borderId="156" xfId="0" applyFont="1" applyFill="1" applyBorder="1" applyAlignment="1" applyProtection="1">
      <alignment horizontal="center" vertical="center" wrapText="1"/>
      <protection locked="0"/>
    </xf>
    <xf numFmtId="0" fontId="40" fillId="2" borderId="156" xfId="0" applyFont="1" applyFill="1" applyBorder="1" applyAlignment="1" applyProtection="1">
      <alignment horizontal="center"/>
      <protection locked="0"/>
    </xf>
    <xf numFmtId="0" fontId="40" fillId="2" borderId="59" xfId="0" applyFont="1" applyFill="1" applyBorder="1" applyAlignment="1" applyProtection="1">
      <alignment horizontal="center"/>
      <protection locked="0"/>
    </xf>
    <xf numFmtId="0" fontId="40" fillId="2" borderId="159" xfId="0" applyFont="1" applyFill="1" applyBorder="1" applyAlignment="1" applyProtection="1">
      <alignment horizontal="center"/>
      <protection locked="0"/>
    </xf>
    <xf numFmtId="0" fontId="43" fillId="0" borderId="22" xfId="0" applyFont="1" applyBorder="1" applyAlignment="1" applyProtection="1">
      <alignment horizontal="justify" vertical="center"/>
    </xf>
    <xf numFmtId="0" fontId="43" fillId="0" borderId="0" xfId="0" applyFont="1" applyBorder="1" applyAlignment="1" applyProtection="1">
      <alignment horizontal="justify" vertical="center"/>
    </xf>
    <xf numFmtId="0" fontId="59" fillId="0" borderId="4" xfId="0" applyFont="1" applyBorder="1" applyAlignment="1" applyProtection="1">
      <alignment horizontal="justify"/>
    </xf>
    <xf numFmtId="0" fontId="43" fillId="0" borderId="162" xfId="0" applyFont="1" applyBorder="1" applyAlignment="1" applyProtection="1">
      <alignment horizontal="justify" vertical="center"/>
    </xf>
    <xf numFmtId="0" fontId="43" fillId="0" borderId="16" xfId="0" applyFont="1" applyBorder="1" applyAlignment="1" applyProtection="1">
      <alignment horizontal="justify" vertical="center"/>
    </xf>
    <xf numFmtId="0" fontId="43" fillId="0" borderId="4" xfId="0" applyFont="1" applyBorder="1" applyAlignment="1" applyProtection="1">
      <alignment horizontal="justify" vertical="center"/>
    </xf>
    <xf numFmtId="0" fontId="43" fillId="0" borderId="156" xfId="0" applyFont="1" applyBorder="1" applyAlignment="1" applyProtection="1">
      <alignment horizontal="justify" vertical="center"/>
    </xf>
    <xf numFmtId="0" fontId="60" fillId="11" borderId="155" xfId="0" applyFont="1" applyFill="1" applyBorder="1" applyProtection="1"/>
    <xf numFmtId="0" fontId="52" fillId="0" borderId="0" xfId="0" applyFont="1" applyBorder="1" applyAlignment="1" applyProtection="1">
      <alignment horizontal="justify"/>
    </xf>
    <xf numFmtId="0" fontId="15" fillId="1" borderId="5" xfId="0" applyFont="1" applyFill="1" applyBorder="1" applyAlignment="1" applyProtection="1">
      <alignment horizontal="center" vertical="center"/>
      <protection locked="0"/>
    </xf>
    <xf numFmtId="0" fontId="15" fillId="1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21" fillId="0" borderId="7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16" fillId="0" borderId="4" xfId="0" applyFont="1" applyBorder="1" applyProtection="1"/>
    <xf numFmtId="0" fontId="1" fillId="0" borderId="4" xfId="0" applyFont="1" applyBorder="1" applyAlignment="1" applyProtection="1">
      <alignment horizontal="justify"/>
    </xf>
    <xf numFmtId="0" fontId="86" fillId="1" borderId="4" xfId="0" applyFont="1" applyFill="1" applyBorder="1" applyAlignment="1" applyProtection="1">
      <alignment horizontal="center" vertical="center" wrapText="1"/>
    </xf>
    <xf numFmtId="0" fontId="31" fillId="0" borderId="4" xfId="0" applyFont="1" applyBorder="1" applyAlignment="1" applyProtection="1">
      <alignment horizontal="right"/>
    </xf>
    <xf numFmtId="0" fontId="21" fillId="2" borderId="4" xfId="0" applyFont="1" applyFill="1" applyBorder="1" applyProtection="1"/>
    <xf numFmtId="0" fontId="123" fillId="41" borderId="4" xfId="0" applyFont="1" applyFill="1" applyBorder="1" applyAlignment="1" applyProtection="1">
      <alignment horizontal="center"/>
    </xf>
    <xf numFmtId="0" fontId="26" fillId="1" borderId="4" xfId="0" applyFont="1" applyFill="1" applyBorder="1" applyAlignment="1" applyProtection="1">
      <alignment horizontal="center" vertical="center" wrapText="1"/>
    </xf>
    <xf numFmtId="0" fontId="21" fillId="2" borderId="4" xfId="0" applyFont="1" applyFill="1" applyBorder="1" applyAlignment="1" applyProtection="1">
      <alignment horizontal="left" vertical="center" wrapText="1"/>
    </xf>
    <xf numFmtId="0" fontId="123" fillId="41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justify" vertical="center"/>
    </xf>
    <xf numFmtId="0" fontId="31" fillId="0" borderId="4" xfId="0" applyFont="1" applyBorder="1" applyAlignment="1" applyProtection="1">
      <alignment horizontal="right" vertical="center"/>
    </xf>
    <xf numFmtId="0" fontId="26" fillId="0" borderId="4" xfId="0" applyFont="1" applyFill="1" applyBorder="1" applyAlignment="1" applyProtection="1">
      <alignment horizontal="justify"/>
    </xf>
    <xf numFmtId="0" fontId="26" fillId="0" borderId="4" xfId="0" applyFont="1" applyBorder="1" applyAlignment="1" applyProtection="1">
      <alignment horizontal="center" vertical="center"/>
    </xf>
    <xf numFmtId="0" fontId="12" fillId="39" borderId="4" xfId="0" applyFont="1" applyFill="1" applyBorder="1" applyProtection="1"/>
    <xf numFmtId="0" fontId="25" fillId="0" borderId="4" xfId="0" applyFont="1" applyBorder="1" applyAlignment="1" applyProtection="1">
      <alignment horizontal="center" vertical="center"/>
    </xf>
    <xf numFmtId="0" fontId="26" fillId="0" borderId="6" xfId="0" applyFont="1" applyFill="1" applyBorder="1" applyAlignment="1" applyProtection="1">
      <alignment horizontal="left" vertical="center" wrapText="1"/>
    </xf>
    <xf numFmtId="0" fontId="26" fillId="0" borderId="6" xfId="0" applyFont="1" applyBorder="1" applyAlignment="1" applyProtection="1">
      <alignment horizontal="center" vertical="center"/>
    </xf>
    <xf numFmtId="0" fontId="26" fillId="40" borderId="19" xfId="0" applyFont="1" applyFill="1" applyBorder="1" applyAlignment="1" applyProtection="1">
      <alignment vertical="center"/>
    </xf>
    <xf numFmtId="0" fontId="57" fillId="0" borderId="0" xfId="0" applyFont="1" applyProtection="1"/>
    <xf numFmtId="0" fontId="21" fillId="0" borderId="0" xfId="0" applyFont="1" applyProtection="1"/>
    <xf numFmtId="0" fontId="10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justify"/>
    </xf>
    <xf numFmtId="0" fontId="9" fillId="0" borderId="0" xfId="0" applyFont="1" applyBorder="1" applyAlignment="1" applyProtection="1">
      <alignment horizontal="justify"/>
    </xf>
    <xf numFmtId="0" fontId="9" fillId="0" borderId="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/>
    </xf>
    <xf numFmtId="167" fontId="66" fillId="0" borderId="38" xfId="0" applyNumberFormat="1" applyFont="1" applyBorder="1" applyAlignment="1" applyProtection="1">
      <alignment horizontal="justify"/>
    </xf>
    <xf numFmtId="167" fontId="0" fillId="7" borderId="0" xfId="0" applyNumberFormat="1" applyFill="1" applyProtection="1"/>
    <xf numFmtId="0" fontId="0" fillId="7" borderId="0" xfId="0" applyFill="1" applyProtection="1"/>
    <xf numFmtId="167" fontId="17" fillId="0" borderId="0" xfId="0" applyNumberFormat="1" applyFont="1" applyBorder="1" applyAlignment="1" applyProtection="1">
      <alignment horizontal="justify"/>
    </xf>
    <xf numFmtId="0" fontId="52" fillId="0" borderId="0" xfId="0" applyFont="1" applyAlignment="1" applyProtection="1">
      <alignment horizontal="justify"/>
    </xf>
    <xf numFmtId="0" fontId="16" fillId="7" borderId="0" xfId="0" applyFont="1" applyFill="1" applyProtection="1"/>
    <xf numFmtId="0" fontId="68" fillId="0" borderId="0" xfId="0" applyFont="1" applyProtection="1"/>
    <xf numFmtId="0" fontId="50" fillId="0" borderId="4" xfId="0" applyFont="1" applyBorder="1" applyProtection="1"/>
    <xf numFmtId="0" fontId="52" fillId="0" borderId="4" xfId="0" applyFont="1" applyBorder="1" applyProtection="1"/>
    <xf numFmtId="0" fontId="0" fillId="7" borderId="4" xfId="0" applyFill="1" applyBorder="1" applyProtection="1"/>
    <xf numFmtId="0" fontId="59" fillId="11" borderId="0" xfId="0" applyFont="1" applyFill="1" applyProtection="1"/>
    <xf numFmtId="0" fontId="0" fillId="11" borderId="6" xfId="0" applyFill="1" applyBorder="1" applyProtection="1"/>
    <xf numFmtId="0" fontId="0" fillId="11" borderId="0" xfId="0" applyFill="1" applyProtection="1"/>
    <xf numFmtId="0" fontId="0" fillId="0" borderId="7" xfId="0" applyBorder="1" applyProtection="1"/>
    <xf numFmtId="167" fontId="0" fillId="0" borderId="0" xfId="0" applyNumberFormat="1" applyProtection="1"/>
    <xf numFmtId="167" fontId="0" fillId="0" borderId="0" xfId="0" applyNumberFormat="1" applyFill="1" applyProtection="1"/>
    <xf numFmtId="0" fontId="16" fillId="17" borderId="4" xfId="0" applyFont="1" applyFill="1" applyBorder="1" applyProtection="1"/>
    <xf numFmtId="0" fontId="0" fillId="17" borderId="4" xfId="0" applyFill="1" applyBorder="1" applyProtection="1"/>
    <xf numFmtId="0" fontId="52" fillId="17" borderId="4" xfId="0" applyFont="1" applyFill="1" applyBorder="1" applyProtection="1"/>
    <xf numFmtId="0" fontId="99" fillId="17" borderId="4" xfId="0" applyFont="1" applyFill="1" applyBorder="1" applyProtection="1"/>
    <xf numFmtId="165" fontId="99" fillId="17" borderId="4" xfId="0" applyNumberFormat="1" applyFont="1" applyFill="1" applyBorder="1" applyProtection="1"/>
    <xf numFmtId="170" fontId="0" fillId="0" borderId="0" xfId="0" applyNumberFormat="1" applyAlignment="1" applyProtection="1">
      <alignment horizontal="justify"/>
    </xf>
    <xf numFmtId="1" fontId="52" fillId="0" borderId="0" xfId="0" applyNumberFormat="1" applyFont="1" applyAlignment="1" applyProtection="1">
      <alignment horizontal="justify"/>
    </xf>
    <xf numFmtId="0" fontId="72" fillId="0" borderId="4" xfId="0" applyFont="1" applyBorder="1" applyAlignment="1" applyProtection="1">
      <alignment horizontal="justify" vertical="center" wrapText="1"/>
    </xf>
    <xf numFmtId="0" fontId="43" fillId="0" borderId="1" xfId="0" applyFont="1" applyBorder="1" applyAlignment="1" applyProtection="1">
      <alignment horizontal="justify" vertical="center" wrapText="1"/>
    </xf>
    <xf numFmtId="0" fontId="43" fillId="0" borderId="45" xfId="0" applyFont="1" applyBorder="1" applyAlignment="1" applyProtection="1">
      <alignment horizontal="justify" vertical="center" wrapText="1"/>
    </xf>
    <xf numFmtId="0" fontId="43" fillId="0" borderId="4" xfId="0" applyFont="1" applyBorder="1" applyAlignment="1" applyProtection="1">
      <alignment horizontal="justify" vertical="center" wrapText="1"/>
    </xf>
    <xf numFmtId="0" fontId="43" fillId="0" borderId="44" xfId="0" applyFont="1" applyBorder="1" applyAlignment="1" applyProtection="1">
      <alignment horizontal="justify" vertical="center"/>
    </xf>
    <xf numFmtId="0" fontId="43" fillId="0" borderId="14" xfId="0" applyFont="1" applyBorder="1" applyAlignment="1" applyProtection="1">
      <alignment horizontal="justify" vertical="center" wrapText="1"/>
    </xf>
    <xf numFmtId="0" fontId="60" fillId="0" borderId="4" xfId="0" applyFont="1" applyBorder="1" applyAlignment="1" applyProtection="1">
      <alignment horizontal="justify"/>
    </xf>
    <xf numFmtId="0" fontId="72" fillId="0" borderId="49" xfId="0" applyFont="1" applyBorder="1" applyAlignment="1" applyProtection="1">
      <alignment horizontal="justify" vertical="center" wrapText="1"/>
    </xf>
    <xf numFmtId="0" fontId="24" fillId="0" borderId="4" xfId="0" applyFont="1" applyBorder="1" applyAlignment="1" applyProtection="1">
      <alignment horizontal="justify"/>
    </xf>
    <xf numFmtId="0" fontId="43" fillId="0" borderId="49" xfId="0" applyFont="1" applyBorder="1" applyAlignment="1" applyProtection="1">
      <alignment horizontal="justify" vertical="center"/>
    </xf>
    <xf numFmtId="0" fontId="43" fillId="0" borderId="0" xfId="0" applyFont="1" applyBorder="1" applyAlignment="1" applyProtection="1">
      <alignment horizontal="justify" vertical="center" wrapText="1"/>
    </xf>
    <xf numFmtId="0" fontId="60" fillId="0" borderId="4" xfId="0" applyFont="1" applyBorder="1" applyProtection="1"/>
    <xf numFmtId="0" fontId="52" fillId="0" borderId="4" xfId="0" applyFont="1" applyBorder="1" applyAlignment="1" applyProtection="1">
      <alignment horizontal="justify"/>
    </xf>
    <xf numFmtId="0" fontId="24" fillId="0" borderId="14" xfId="0" applyFont="1" applyBorder="1" applyAlignment="1" applyProtection="1">
      <alignment horizontal="justify"/>
    </xf>
    <xf numFmtId="0" fontId="52" fillId="0" borderId="15" xfId="0" applyFont="1" applyBorder="1" applyAlignment="1" applyProtection="1">
      <alignment horizontal="justify"/>
    </xf>
    <xf numFmtId="0" fontId="24" fillId="0" borderId="4" xfId="0" applyFont="1" applyBorder="1" applyAlignment="1" applyProtection="1">
      <alignment horizontal="center"/>
    </xf>
    <xf numFmtId="165" fontId="24" fillId="0" borderId="4" xfId="0" applyNumberFormat="1" applyFont="1" applyBorder="1" applyAlignment="1" applyProtection="1">
      <alignment horizontal="justify"/>
    </xf>
    <xf numFmtId="0" fontId="24" fillId="0" borderId="4" xfId="0" applyFont="1" applyBorder="1" applyAlignment="1" applyProtection="1">
      <alignment horizontal="right"/>
    </xf>
    <xf numFmtId="165" fontId="24" fillId="0" borderId="14" xfId="0" applyNumberFormat="1" applyFont="1" applyBorder="1" applyAlignment="1" applyProtection="1">
      <alignment horizontal="justify"/>
    </xf>
    <xf numFmtId="165" fontId="60" fillId="0" borderId="4" xfId="0" applyNumberFormat="1" applyFont="1" applyBorder="1" applyAlignment="1" applyProtection="1">
      <alignment horizontal="justify"/>
    </xf>
    <xf numFmtId="165" fontId="60" fillId="0" borderId="15" xfId="0" applyNumberFormat="1" applyFont="1" applyBorder="1" applyAlignment="1" applyProtection="1">
      <alignment horizontal="justify"/>
    </xf>
    <xf numFmtId="0" fontId="52" fillId="7" borderId="4" xfId="0" applyFont="1" applyFill="1" applyBorder="1" applyAlignment="1" applyProtection="1">
      <alignment horizontal="justify"/>
    </xf>
    <xf numFmtId="165" fontId="24" fillId="7" borderId="4" xfId="0" applyNumberFormat="1" applyFont="1" applyFill="1" applyBorder="1" applyAlignment="1" applyProtection="1">
      <alignment horizontal="justify"/>
    </xf>
    <xf numFmtId="165" fontId="24" fillId="7" borderId="14" xfId="0" applyNumberFormat="1" applyFont="1" applyFill="1" applyBorder="1" applyAlignment="1" applyProtection="1">
      <alignment horizontal="justify"/>
    </xf>
    <xf numFmtId="165" fontId="60" fillId="7" borderId="4" xfId="0" applyNumberFormat="1" applyFont="1" applyFill="1" applyBorder="1" applyAlignment="1" applyProtection="1">
      <alignment horizontal="justify"/>
    </xf>
    <xf numFmtId="165" fontId="60" fillId="7" borderId="15" xfId="0" applyNumberFormat="1" applyFont="1" applyFill="1" applyBorder="1" applyAlignment="1" applyProtection="1">
      <alignment horizontal="justify"/>
    </xf>
    <xf numFmtId="0" fontId="52" fillId="7" borderId="0" xfId="0" applyFont="1" applyFill="1" applyAlignment="1" applyProtection="1">
      <alignment horizontal="justify"/>
    </xf>
    <xf numFmtId="0" fontId="52" fillId="16" borderId="4" xfId="0" applyFont="1" applyFill="1" applyBorder="1" applyAlignment="1" applyProtection="1">
      <alignment horizontal="justify"/>
    </xf>
    <xf numFmtId="165" fontId="24" fillId="16" borderId="4" xfId="0" applyNumberFormat="1" applyFont="1" applyFill="1" applyBorder="1" applyAlignment="1" applyProtection="1">
      <alignment horizontal="justify"/>
    </xf>
    <xf numFmtId="165" fontId="24" fillId="16" borderId="14" xfId="0" applyNumberFormat="1" applyFont="1" applyFill="1" applyBorder="1" applyAlignment="1" applyProtection="1">
      <alignment horizontal="justify"/>
    </xf>
    <xf numFmtId="165" fontId="60" fillId="16" borderId="4" xfId="0" applyNumberFormat="1" applyFont="1" applyFill="1" applyBorder="1" applyAlignment="1" applyProtection="1">
      <alignment horizontal="justify"/>
    </xf>
    <xf numFmtId="165" fontId="60" fillId="16" borderId="15" xfId="0" applyNumberFormat="1" applyFont="1" applyFill="1" applyBorder="1" applyAlignment="1" applyProtection="1">
      <alignment horizontal="justify"/>
    </xf>
    <xf numFmtId="0" fontId="52" fillId="16" borderId="0" xfId="0" applyFont="1" applyFill="1" applyAlignment="1" applyProtection="1">
      <alignment horizontal="justify"/>
    </xf>
    <xf numFmtId="0" fontId="60" fillId="11" borderId="4" xfId="0" applyFont="1" applyFill="1" applyBorder="1" applyProtection="1"/>
    <xf numFmtId="0" fontId="52" fillId="17" borderId="4" xfId="0" applyFont="1" applyFill="1" applyBorder="1" applyAlignment="1" applyProtection="1">
      <alignment horizontal="justify"/>
    </xf>
    <xf numFmtId="165" fontId="24" fillId="17" borderId="4" xfId="0" applyNumberFormat="1" applyFont="1" applyFill="1" applyBorder="1" applyAlignment="1" applyProtection="1">
      <alignment horizontal="justify"/>
    </xf>
    <xf numFmtId="165" fontId="69" fillId="17" borderId="4" xfId="0" applyNumberFormat="1" applyFont="1" applyFill="1" applyBorder="1" applyAlignment="1" applyProtection="1">
      <alignment horizontal="justify"/>
    </xf>
    <xf numFmtId="0" fontId="60" fillId="17" borderId="4" xfId="0" applyFont="1" applyFill="1" applyBorder="1" applyProtection="1"/>
    <xf numFmtId="1" fontId="52" fillId="0" borderId="0" xfId="0" applyNumberFormat="1" applyFont="1" applyBorder="1" applyAlignment="1" applyProtection="1">
      <alignment horizontal="justify"/>
    </xf>
    <xf numFmtId="165" fontId="60" fillId="17" borderId="4" xfId="0" applyNumberFormat="1" applyFont="1" applyFill="1" applyBorder="1" applyProtection="1"/>
    <xf numFmtId="0" fontId="59" fillId="17" borderId="4" xfId="0" applyFont="1" applyFill="1" applyBorder="1" applyAlignment="1" applyProtection="1">
      <alignment horizontal="right"/>
    </xf>
    <xf numFmtId="0" fontId="60" fillId="17" borderId="4" xfId="0" applyFont="1" applyFill="1" applyBorder="1" applyAlignment="1" applyProtection="1">
      <alignment horizontal="right"/>
    </xf>
    <xf numFmtId="0" fontId="49" fillId="0" borderId="0" xfId="0" applyFont="1" applyAlignment="1" applyProtection="1">
      <alignment horizontal="justify"/>
    </xf>
    <xf numFmtId="0" fontId="77" fillId="0" borderId="4" xfId="0" applyFont="1" applyBorder="1" applyProtection="1"/>
    <xf numFmtId="0" fontId="77" fillId="0" borderId="14" xfId="0" applyFont="1" applyBorder="1" applyProtection="1"/>
    <xf numFmtId="0" fontId="77" fillId="0" borderId="15" xfId="0" applyFont="1" applyBorder="1" applyProtection="1"/>
    <xf numFmtId="0" fontId="79" fillId="0" borderId="4" xfId="0" applyFont="1" applyBorder="1" applyProtection="1"/>
    <xf numFmtId="0" fontId="79" fillId="0" borderId="14" xfId="0" applyFont="1" applyBorder="1" applyProtection="1"/>
    <xf numFmtId="0" fontId="78" fillId="0" borderId="137" xfId="0" applyFont="1" applyBorder="1" applyProtection="1"/>
    <xf numFmtId="0" fontId="79" fillId="0" borderId="15" xfId="0" applyFont="1" applyBorder="1" applyProtection="1"/>
    <xf numFmtId="0" fontId="78" fillId="0" borderId="4" xfId="0" applyFont="1" applyBorder="1" applyProtection="1"/>
    <xf numFmtId="0" fontId="79" fillId="0" borderId="0" xfId="0" applyFont="1" applyProtection="1"/>
    <xf numFmtId="0" fontId="77" fillId="0" borderId="0" xfId="0" applyFont="1" applyProtection="1"/>
    <xf numFmtId="0" fontId="59" fillId="0" borderId="7" xfId="0" applyFont="1" applyBorder="1" applyProtection="1"/>
    <xf numFmtId="0" fontId="17" fillId="0" borderId="28" xfId="0" applyFont="1" applyBorder="1" applyAlignment="1" applyProtection="1">
      <alignment horizontal="center"/>
    </xf>
    <xf numFmtId="0" fontId="76" fillId="0" borderId="34" xfId="0" applyFont="1" applyBorder="1" applyAlignment="1" applyProtection="1">
      <alignment horizontal="justify"/>
    </xf>
    <xf numFmtId="0" fontId="77" fillId="0" borderId="4" xfId="0" applyFont="1" applyFill="1" applyBorder="1" applyAlignment="1" applyProtection="1">
      <alignment horizontal="justify"/>
    </xf>
    <xf numFmtId="0" fontId="77" fillId="0" borderId="4" xfId="0" applyFont="1" applyFill="1" applyBorder="1" applyProtection="1"/>
    <xf numFmtId="0" fontId="77" fillId="0" borderId="5" xfId="0" applyFont="1" applyBorder="1" applyProtection="1"/>
    <xf numFmtId="0" fontId="16" fillId="0" borderId="16" xfId="0" applyFont="1" applyBorder="1" applyProtection="1"/>
    <xf numFmtId="0" fontId="16" fillId="0" borderId="7" xfId="0" applyFont="1" applyBorder="1" applyAlignment="1" applyProtection="1">
      <alignment horizontal="center"/>
    </xf>
    <xf numFmtId="0" fontId="16" fillId="0" borderId="7" xfId="0" applyFont="1" applyBorder="1" applyProtection="1"/>
    <xf numFmtId="0" fontId="65" fillId="0" borderId="14" xfId="0" applyFont="1" applyBorder="1" applyProtection="1"/>
    <xf numFmtId="0" fontId="54" fillId="0" borderId="63" xfId="0" applyFont="1" applyBorder="1" applyProtection="1"/>
    <xf numFmtId="0" fontId="65" fillId="0" borderId="15" xfId="0" applyFont="1" applyBorder="1" applyProtection="1"/>
    <xf numFmtId="0" fontId="65" fillId="0" borderId="4" xfId="0" applyFont="1" applyBorder="1" applyProtection="1"/>
    <xf numFmtId="0" fontId="54" fillId="0" borderId="4" xfId="0" applyFont="1" applyBorder="1" applyProtection="1"/>
    <xf numFmtId="0" fontId="68" fillId="0" borderId="4" xfId="0" applyFont="1" applyBorder="1" applyProtection="1"/>
    <xf numFmtId="0" fontId="62" fillId="0" borderId="4" xfId="0" applyFont="1" applyBorder="1" applyProtection="1"/>
    <xf numFmtId="0" fontId="62" fillId="0" borderId="14" xfId="0" applyFont="1" applyBorder="1" applyProtection="1"/>
    <xf numFmtId="0" fontId="81" fillId="0" borderId="63" xfId="0" applyFont="1" applyBorder="1" applyProtection="1"/>
    <xf numFmtId="0" fontId="62" fillId="0" borderId="15" xfId="0" applyFont="1" applyBorder="1" applyProtection="1"/>
    <xf numFmtId="0" fontId="81" fillId="0" borderId="4" xfId="0" applyFont="1" applyBorder="1" applyProtection="1"/>
    <xf numFmtId="0" fontId="50" fillId="0" borderId="14" xfId="0" applyFont="1" applyBorder="1" applyProtection="1"/>
    <xf numFmtId="0" fontId="52" fillId="0" borderId="63" xfId="0" applyFont="1" applyBorder="1" applyProtection="1"/>
    <xf numFmtId="0" fontId="50" fillId="0" borderId="15" xfId="0" applyFont="1" applyBorder="1" applyProtection="1"/>
    <xf numFmtId="0" fontId="0" fillId="0" borderId="14" xfId="0" applyBorder="1" applyProtection="1"/>
    <xf numFmtId="0" fontId="0" fillId="0" borderId="15" xfId="0" applyBorder="1" applyProtection="1"/>
    <xf numFmtId="170" fontId="0" fillId="0" borderId="4" xfId="0" applyNumberFormat="1" applyBorder="1" applyProtection="1"/>
    <xf numFmtId="169" fontId="52" fillId="0" borderId="4" xfId="0" applyNumberFormat="1" applyFont="1" applyBorder="1" applyProtection="1"/>
    <xf numFmtId="0" fontId="59" fillId="0" borderId="4" xfId="0" applyFont="1" applyFill="1" applyBorder="1" applyProtection="1"/>
    <xf numFmtId="0" fontId="75" fillId="0" borderId="0" xfId="0" applyFont="1" applyAlignment="1" applyProtection="1">
      <alignment horizontal="right"/>
    </xf>
    <xf numFmtId="167" fontId="74" fillId="0" borderId="0" xfId="0" applyNumberFormat="1" applyFont="1" applyAlignment="1" applyProtection="1">
      <alignment horizontal="justify"/>
    </xf>
    <xf numFmtId="167" fontId="75" fillId="0" borderId="0" xfId="0" applyNumberFormat="1" applyFont="1" applyAlignment="1" applyProtection="1">
      <alignment horizontal="justify"/>
    </xf>
    <xf numFmtId="167" fontId="59" fillId="0" borderId="0" xfId="0" applyNumberFormat="1" applyFont="1" applyProtection="1"/>
    <xf numFmtId="0" fontId="10" fillId="0" borderId="94" xfId="0" applyFont="1" applyBorder="1" applyProtection="1"/>
    <xf numFmtId="0" fontId="1" fillId="0" borderId="95" xfId="0" applyFont="1" applyBorder="1" applyProtection="1"/>
    <xf numFmtId="0" fontId="1" fillId="0" borderId="96" xfId="0" applyFont="1" applyFill="1" applyBorder="1" applyProtection="1"/>
    <xf numFmtId="0" fontId="1" fillId="0" borderId="89" xfId="0" applyFont="1" applyFill="1" applyBorder="1" applyProtection="1"/>
    <xf numFmtId="0" fontId="1" fillId="0" borderId="97" xfId="0" applyFont="1" applyFill="1" applyBorder="1" applyProtection="1"/>
    <xf numFmtId="0" fontId="1" fillId="0" borderId="98" xfId="0" applyFont="1" applyBorder="1" applyProtection="1"/>
    <xf numFmtId="0" fontId="1" fillId="0" borderId="96" xfId="0" applyFont="1" applyBorder="1" applyProtection="1"/>
    <xf numFmtId="0" fontId="1" fillId="0" borderId="15" xfId="0" applyFont="1" applyBorder="1" applyAlignment="1" applyProtection="1">
      <alignment horizontal="center"/>
    </xf>
    <xf numFmtId="0" fontId="1" fillId="0" borderId="4" xfId="0" applyFont="1" applyBorder="1" applyProtection="1"/>
    <xf numFmtId="0" fontId="1" fillId="0" borderId="15" xfId="0" applyFont="1" applyBorder="1" applyProtection="1"/>
    <xf numFmtId="0" fontId="1" fillId="0" borderId="52" xfId="0" applyFont="1" applyBorder="1" applyProtection="1"/>
    <xf numFmtId="2" fontId="1" fillId="0" borderId="4" xfId="0" applyNumberFormat="1" applyFont="1" applyBorder="1" applyProtection="1"/>
    <xf numFmtId="0" fontId="10" fillId="0" borderId="15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justify"/>
    </xf>
    <xf numFmtId="0" fontId="12" fillId="0" borderId="15" xfId="0" applyFont="1" applyBorder="1" applyProtection="1"/>
    <xf numFmtId="165" fontId="2" fillId="0" borderId="35" xfId="0" applyNumberFormat="1" applyFont="1" applyBorder="1" applyAlignment="1" applyProtection="1">
      <alignment horizontal="center"/>
    </xf>
    <xf numFmtId="0" fontId="12" fillId="0" borderId="4" xfId="0" applyFont="1" applyFill="1" applyBorder="1" applyProtection="1"/>
    <xf numFmtId="0" fontId="12" fillId="0" borderId="4" xfId="0" applyFont="1" applyBorder="1" applyAlignment="1" applyProtection="1">
      <alignment horizontal="justify"/>
    </xf>
    <xf numFmtId="0" fontId="4" fillId="0" borderId="65" xfId="0" applyFont="1" applyBorder="1" applyAlignment="1" applyProtection="1">
      <alignment vertical="center"/>
    </xf>
    <xf numFmtId="0" fontId="1" fillId="7" borderId="14" xfId="0" applyFont="1" applyFill="1" applyBorder="1" applyAlignment="1" applyProtection="1">
      <alignment horizontal="left"/>
    </xf>
    <xf numFmtId="0" fontId="13" fillId="0" borderId="14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13" fillId="0" borderId="27" xfId="0" applyFont="1" applyBorder="1" applyAlignment="1" applyProtection="1">
      <alignment horizontal="center"/>
    </xf>
    <xf numFmtId="0" fontId="13" fillId="0" borderId="66" xfId="0" applyFont="1" applyBorder="1" applyAlignment="1" applyProtection="1">
      <alignment horizontal="center"/>
    </xf>
    <xf numFmtId="2" fontId="12" fillId="0" borderId="4" xfId="0" applyNumberFormat="1" applyFont="1" applyBorder="1" applyProtection="1"/>
    <xf numFmtId="0" fontId="4" fillId="0" borderId="65" xfId="0" applyFont="1" applyBorder="1" applyAlignment="1" applyProtection="1">
      <alignment horizontal="left" vertical="center"/>
    </xf>
    <xf numFmtId="0" fontId="12" fillId="7" borderId="4" xfId="0" applyFont="1" applyFill="1" applyBorder="1" applyProtection="1"/>
    <xf numFmtId="0" fontId="12" fillId="0" borderId="14" xfId="0" applyFont="1" applyBorder="1" applyProtection="1"/>
    <xf numFmtId="0" fontId="12" fillId="0" borderId="15" xfId="0" applyFont="1" applyBorder="1" applyAlignment="1" applyProtection="1">
      <alignment horizontal="center"/>
    </xf>
    <xf numFmtId="0" fontId="12" fillId="0" borderId="66" xfId="0" applyFont="1" applyBorder="1" applyProtection="1"/>
    <xf numFmtId="0" fontId="8" fillId="0" borderId="18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4" fillId="0" borderId="70" xfId="0" applyFont="1" applyBorder="1" applyAlignment="1" applyProtection="1">
      <alignment vertical="center"/>
    </xf>
    <xf numFmtId="0" fontId="4" fillId="7" borderId="68" xfId="0" applyFont="1" applyFill="1" applyBorder="1" applyAlignment="1" applyProtection="1">
      <alignment horizontal="left" vertical="center"/>
    </xf>
    <xf numFmtId="0" fontId="4" fillId="7" borderId="68" xfId="0" applyFont="1" applyFill="1" applyBorder="1" applyAlignment="1" applyProtection="1">
      <alignment horizontal="justify" vertical="center"/>
    </xf>
    <xf numFmtId="0" fontId="5" fillId="0" borderId="79" xfId="0" applyFont="1" applyBorder="1" applyAlignment="1" applyProtection="1">
      <alignment horizontal="justify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justify" vertical="center"/>
    </xf>
    <xf numFmtId="0" fontId="5" fillId="0" borderId="27" xfId="0" applyFont="1" applyBorder="1" applyAlignment="1" applyProtection="1">
      <alignment horizontal="justify" vertical="center"/>
    </xf>
    <xf numFmtId="0" fontId="5" fillId="0" borderId="69" xfId="0" applyFont="1" applyBorder="1" applyAlignment="1" applyProtection="1">
      <alignment horizontal="justify" vertical="center"/>
    </xf>
    <xf numFmtId="0" fontId="12" fillId="5" borderId="4" xfId="0" applyFont="1" applyFill="1" applyBorder="1" applyProtection="1"/>
    <xf numFmtId="0" fontId="6" fillId="0" borderId="4" xfId="0" applyFont="1" applyBorder="1" applyAlignment="1" applyProtection="1">
      <alignment horizontal="center"/>
    </xf>
    <xf numFmtId="0" fontId="35" fillId="22" borderId="56" xfId="0" applyFont="1" applyFill="1" applyBorder="1" applyAlignment="1" applyProtection="1">
      <alignment horizontal="left"/>
    </xf>
    <xf numFmtId="0" fontId="35" fillId="22" borderId="6" xfId="0" applyFont="1" applyFill="1" applyBorder="1" applyAlignment="1" applyProtection="1">
      <alignment horizontal="left"/>
    </xf>
    <xf numFmtId="0" fontId="3" fillId="22" borderId="6" xfId="0" applyFont="1" applyFill="1" applyBorder="1" applyProtection="1"/>
    <xf numFmtId="0" fontId="35" fillId="22" borderId="66" xfId="0" applyFont="1" applyFill="1" applyBorder="1" applyAlignment="1" applyProtection="1">
      <alignment horizontal="justify"/>
    </xf>
    <xf numFmtId="0" fontId="3" fillId="2" borderId="35" xfId="0" applyFont="1" applyFill="1" applyBorder="1" applyProtection="1"/>
    <xf numFmtId="0" fontId="3" fillId="2" borderId="39" xfId="0" applyFont="1" applyFill="1" applyBorder="1" applyProtection="1"/>
    <xf numFmtId="165" fontId="1" fillId="3" borderId="18" xfId="0" applyNumberFormat="1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12" fillId="3" borderId="4" xfId="0" applyNumberFormat="1" applyFont="1" applyFill="1" applyBorder="1" applyProtection="1"/>
    <xf numFmtId="165" fontId="12" fillId="5" borderId="4" xfId="0" applyNumberFormat="1" applyFont="1" applyFill="1" applyBorder="1" applyProtection="1"/>
    <xf numFmtId="165" fontId="12" fillId="7" borderId="4" xfId="0" applyNumberFormat="1" applyFont="1" applyFill="1" applyBorder="1" applyProtection="1"/>
    <xf numFmtId="165" fontId="12" fillId="0" borderId="4" xfId="0" applyNumberFormat="1" applyFont="1" applyFill="1" applyBorder="1" applyProtection="1"/>
    <xf numFmtId="0" fontId="7" fillId="2" borderId="58" xfId="0" applyFont="1" applyFill="1" applyBorder="1" applyAlignment="1" applyProtection="1">
      <alignment horizontal="center"/>
    </xf>
    <xf numFmtId="0" fontId="44" fillId="22" borderId="71" xfId="0" applyFont="1" applyFill="1" applyBorder="1" applyAlignment="1" applyProtection="1">
      <alignment horizontal="center"/>
    </xf>
    <xf numFmtId="0" fontId="7" fillId="22" borderId="59" xfId="0" applyFont="1" applyFill="1" applyBorder="1" applyAlignment="1" applyProtection="1">
      <alignment horizontal="center"/>
    </xf>
    <xf numFmtId="0" fontId="44" fillId="22" borderId="59" xfId="0" applyFont="1" applyFill="1" applyBorder="1" applyAlignment="1" applyProtection="1">
      <alignment horizontal="center"/>
    </xf>
    <xf numFmtId="0" fontId="7" fillId="22" borderId="60" xfId="0" applyFont="1" applyFill="1" applyBorder="1" applyAlignment="1" applyProtection="1">
      <alignment horizontal="center"/>
    </xf>
    <xf numFmtId="0" fontId="44" fillId="2" borderId="91" xfId="0" applyFont="1" applyFill="1" applyBorder="1" applyAlignment="1" applyProtection="1">
      <alignment horizontal="center"/>
    </xf>
    <xf numFmtId="0" fontId="7" fillId="2" borderId="59" xfId="0" applyFont="1" applyFill="1" applyBorder="1" applyAlignment="1" applyProtection="1">
      <alignment horizontal="center"/>
    </xf>
    <xf numFmtId="0" fontId="44" fillId="2" borderId="37" xfId="0" applyFont="1" applyFill="1" applyBorder="1" applyAlignment="1" applyProtection="1">
      <alignment horizontal="center"/>
    </xf>
    <xf numFmtId="0" fontId="44" fillId="2" borderId="4" xfId="0" applyFont="1" applyFill="1" applyBorder="1" applyAlignment="1" applyProtection="1">
      <alignment horizontal="center"/>
    </xf>
    <xf numFmtId="0" fontId="12" fillId="3" borderId="4" xfId="0" applyFont="1" applyFill="1" applyBorder="1" applyProtection="1"/>
    <xf numFmtId="0" fontId="3" fillId="0" borderId="61" xfId="0" applyFont="1" applyBorder="1" applyProtection="1"/>
    <xf numFmtId="0" fontId="3" fillId="0" borderId="15" xfId="0" applyFont="1" applyFill="1" applyBorder="1" applyAlignment="1" applyProtection="1">
      <alignment horizontal="justify"/>
    </xf>
    <xf numFmtId="165" fontId="12" fillId="0" borderId="35" xfId="0" applyNumberFormat="1" applyFont="1" applyFill="1" applyBorder="1" applyAlignment="1" applyProtection="1">
      <alignment horizontal="center"/>
    </xf>
    <xf numFmtId="0" fontId="3" fillId="0" borderId="61" xfId="0" applyFont="1" applyBorder="1" applyAlignment="1" applyProtection="1">
      <alignment horizontal="justify"/>
    </xf>
    <xf numFmtId="165" fontId="12" fillId="0" borderId="16" xfId="0" applyNumberFormat="1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vertical="center" wrapText="1"/>
    </xf>
    <xf numFmtId="165" fontId="12" fillId="5" borderId="6" xfId="0" applyNumberFormat="1" applyFont="1" applyFill="1" applyBorder="1" applyAlignment="1" applyProtection="1">
      <alignment horizontal="center"/>
    </xf>
    <xf numFmtId="0" fontId="12" fillId="5" borderId="7" xfId="0" applyFont="1" applyFill="1" applyBorder="1" applyAlignment="1" applyProtection="1">
      <alignment horizontal="center"/>
    </xf>
    <xf numFmtId="0" fontId="19" fillId="0" borderId="63" xfId="0" applyFont="1" applyBorder="1" applyAlignment="1" applyProtection="1">
      <alignment horizontal="center"/>
    </xf>
    <xf numFmtId="0" fontId="3" fillId="0" borderId="63" xfId="0" applyFont="1" applyBorder="1" applyProtection="1"/>
    <xf numFmtId="0" fontId="3" fillId="22" borderId="4" xfId="0" applyFont="1" applyFill="1" applyBorder="1" applyAlignment="1" applyProtection="1">
      <alignment horizontal="justify"/>
    </xf>
    <xf numFmtId="0" fontId="6" fillId="22" borderId="66" xfId="0" applyFont="1" applyFill="1" applyBorder="1" applyAlignment="1" applyProtection="1">
      <alignment horizontal="center"/>
    </xf>
    <xf numFmtId="0" fontId="3" fillId="0" borderId="63" xfId="0" applyFont="1" applyFill="1" applyBorder="1" applyAlignment="1" applyProtection="1">
      <alignment horizontal="justify" vertical="center" textRotation="90"/>
    </xf>
    <xf numFmtId="0" fontId="3" fillId="22" borderId="4" xfId="0" applyFont="1" applyFill="1" applyBorder="1" applyAlignment="1" applyProtection="1">
      <alignment horizontal="justify" vertical="center" wrapText="1"/>
    </xf>
    <xf numFmtId="0" fontId="6" fillId="22" borderId="66" xfId="0" applyFont="1" applyFill="1" applyBorder="1" applyAlignment="1" applyProtection="1">
      <alignment horizontal="center" vertical="center" wrapText="1"/>
    </xf>
    <xf numFmtId="0" fontId="3" fillId="0" borderId="55" xfId="0" applyFont="1" applyFill="1" applyBorder="1" applyAlignment="1" applyProtection="1">
      <alignment horizontal="justify" vertical="center" textRotation="90"/>
    </xf>
    <xf numFmtId="0" fontId="3" fillId="22" borderId="6" xfId="0" applyFont="1" applyFill="1" applyBorder="1" applyAlignment="1" applyProtection="1">
      <alignment horizontal="justify" vertical="center" wrapText="1"/>
    </xf>
    <xf numFmtId="0" fontId="3" fillId="0" borderId="67" xfId="0" applyFont="1" applyFill="1" applyBorder="1" applyAlignment="1" applyProtection="1">
      <alignment horizontal="justify" vertical="center" textRotation="90"/>
    </xf>
    <xf numFmtId="0" fontId="3" fillId="22" borderId="68" xfId="0" applyFont="1" applyFill="1" applyBorder="1" applyAlignment="1" applyProtection="1">
      <alignment horizontal="justify" vertical="center" wrapText="1"/>
    </xf>
    <xf numFmtId="0" fontId="6" fillId="22" borderId="69" xfId="0" applyFont="1" applyFill="1" applyBorder="1" applyAlignment="1" applyProtection="1">
      <alignment horizontal="center" vertical="center" wrapText="1"/>
    </xf>
    <xf numFmtId="0" fontId="12" fillId="0" borderId="7" xfId="0" applyFont="1" applyBorder="1" applyProtection="1"/>
    <xf numFmtId="0" fontId="12" fillId="0" borderId="24" xfId="0" applyFont="1" applyBorder="1" applyProtection="1"/>
    <xf numFmtId="1" fontId="12" fillId="0" borderId="7" xfId="0" applyNumberFormat="1" applyFont="1" applyBorder="1" applyProtection="1"/>
    <xf numFmtId="165" fontId="12" fillId="0" borderId="4" xfId="0" applyNumberFormat="1" applyFont="1" applyBorder="1" applyProtection="1"/>
    <xf numFmtId="0" fontId="12" fillId="0" borderId="95" xfId="0" applyFont="1" applyBorder="1" applyProtection="1"/>
    <xf numFmtId="0" fontId="1" fillId="0" borderId="16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justify" vertical="center"/>
    </xf>
    <xf numFmtId="0" fontId="10" fillId="0" borderId="16" xfId="0" applyFont="1" applyBorder="1" applyAlignment="1" applyProtection="1">
      <alignment horizontal="center"/>
    </xf>
    <xf numFmtId="0" fontId="22" fillId="2" borderId="56" xfId="0" applyFont="1" applyFill="1" applyBorder="1" applyAlignment="1" applyProtection="1">
      <alignment horizontal="left"/>
    </xf>
    <xf numFmtId="0" fontId="22" fillId="2" borderId="6" xfId="0" applyFont="1" applyFill="1" applyBorder="1" applyAlignment="1" applyProtection="1">
      <alignment horizontal="left"/>
    </xf>
    <xf numFmtId="0" fontId="1" fillId="0" borderId="6" xfId="0" applyFont="1" applyBorder="1" applyProtection="1"/>
    <xf numFmtId="0" fontId="22" fillId="2" borderId="66" xfId="0" applyFont="1" applyFill="1" applyBorder="1" applyAlignment="1" applyProtection="1">
      <alignment horizontal="justify"/>
    </xf>
    <xf numFmtId="0" fontId="1" fillId="2" borderId="35" xfId="0" applyFont="1" applyFill="1" applyBorder="1" applyProtection="1"/>
    <xf numFmtId="0" fontId="1" fillId="2" borderId="39" xfId="0" applyFont="1" applyFill="1" applyBorder="1" applyProtection="1"/>
    <xf numFmtId="165" fontId="1" fillId="12" borderId="15" xfId="0" applyNumberFormat="1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2" fontId="12" fillId="12" borderId="4" xfId="0" applyNumberFormat="1" applyFont="1" applyFill="1" applyBorder="1" applyProtection="1"/>
    <xf numFmtId="2" fontId="12" fillId="0" borderId="4" xfId="0" applyNumberFormat="1" applyFont="1" applyFill="1" applyBorder="1" applyProtection="1"/>
    <xf numFmtId="0" fontId="23" fillId="2" borderId="71" xfId="0" applyFont="1" applyFill="1" applyBorder="1" applyAlignment="1" applyProtection="1">
      <alignment horizontal="center"/>
    </xf>
    <xf numFmtId="0" fontId="11" fillId="2" borderId="59" xfId="0" applyFont="1" applyFill="1" applyBorder="1" applyAlignment="1" applyProtection="1">
      <alignment horizontal="center"/>
    </xf>
    <xf numFmtId="0" fontId="23" fillId="2" borderId="59" xfId="0" applyFont="1" applyFill="1" applyBorder="1" applyAlignment="1" applyProtection="1">
      <alignment horizontal="center"/>
    </xf>
    <xf numFmtId="0" fontId="11" fillId="2" borderId="60" xfId="0" applyFont="1" applyFill="1" applyBorder="1" applyAlignment="1" applyProtection="1">
      <alignment horizontal="center"/>
    </xf>
    <xf numFmtId="0" fontId="23" fillId="2" borderId="91" xfId="0" applyFont="1" applyFill="1" applyBorder="1" applyAlignment="1" applyProtection="1">
      <alignment horizontal="center"/>
    </xf>
    <xf numFmtId="0" fontId="23" fillId="12" borderId="15" xfId="0" applyFont="1" applyFill="1" applyBorder="1" applyAlignment="1" applyProtection="1">
      <alignment horizontal="center"/>
    </xf>
    <xf numFmtId="0" fontId="23" fillId="2" borderId="4" xfId="0" applyFont="1" applyFill="1" applyBorder="1" applyAlignment="1" applyProtection="1">
      <alignment horizontal="center"/>
    </xf>
    <xf numFmtId="0" fontId="12" fillId="12" borderId="4" xfId="0" applyFont="1" applyFill="1" applyBorder="1" applyProtection="1"/>
    <xf numFmtId="0" fontId="1" fillId="0" borderId="4" xfId="0" applyFont="1" applyFill="1" applyBorder="1" applyAlignment="1" applyProtection="1">
      <alignment horizontal="justify"/>
    </xf>
    <xf numFmtId="0" fontId="1" fillId="0" borderId="4" xfId="0" applyFont="1" applyFill="1" applyBorder="1" applyAlignment="1" applyProtection="1">
      <alignment vertical="center" wrapText="1"/>
    </xf>
    <xf numFmtId="0" fontId="12" fillId="0" borderId="15" xfId="0" applyFont="1" applyBorder="1" applyAlignment="1" applyProtection="1">
      <alignment wrapText="1"/>
    </xf>
    <xf numFmtId="0" fontId="3" fillId="0" borderId="4" xfId="0" applyFont="1" applyFill="1" applyBorder="1" applyAlignment="1" applyProtection="1">
      <alignment horizontal="justify"/>
    </xf>
    <xf numFmtId="0" fontId="10" fillId="0" borderId="66" xfId="0" applyFont="1" applyFill="1" applyBorder="1" applyAlignment="1" applyProtection="1">
      <alignment horizontal="center"/>
    </xf>
    <xf numFmtId="0" fontId="3" fillId="0" borderId="68" xfId="0" applyFont="1" applyFill="1" applyBorder="1" applyAlignment="1" applyProtection="1">
      <alignment horizontal="justify"/>
    </xf>
    <xf numFmtId="0" fontId="10" fillId="0" borderId="69" xfId="0" applyFont="1" applyFill="1" applyBorder="1" applyAlignment="1" applyProtection="1">
      <alignment horizontal="center"/>
    </xf>
    <xf numFmtId="0" fontId="1" fillId="0" borderId="116" xfId="0" applyFont="1" applyBorder="1" applyProtection="1"/>
    <xf numFmtId="0" fontId="12" fillId="0" borderId="103" xfId="0" applyFont="1" applyBorder="1" applyProtection="1"/>
    <xf numFmtId="0" fontId="1" fillId="0" borderId="16" xfId="0" applyFont="1" applyBorder="1" applyProtection="1"/>
    <xf numFmtId="0" fontId="3" fillId="0" borderId="7" xfId="0" applyFont="1" applyFill="1" applyBorder="1" applyAlignment="1" applyProtection="1">
      <alignment horizontal="left" vertical="center" wrapText="1"/>
    </xf>
    <xf numFmtId="0" fontId="10" fillId="0" borderId="10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10" fillId="0" borderId="66" xfId="0" applyFont="1" applyFill="1" applyBorder="1" applyAlignment="1" applyProtection="1">
      <alignment horizontal="center" vertical="center" wrapText="1"/>
    </xf>
    <xf numFmtId="2" fontId="12" fillId="0" borderId="35" xfId="0" applyNumberFormat="1" applyFont="1" applyFill="1" applyBorder="1" applyAlignment="1" applyProtection="1">
      <alignment horizontal="center"/>
    </xf>
    <xf numFmtId="0" fontId="3" fillId="0" borderId="68" xfId="0" applyFont="1" applyFill="1" applyBorder="1" applyAlignment="1" applyProtection="1">
      <alignment horizontal="left" vertical="center" wrapText="1"/>
    </xf>
    <xf numFmtId="0" fontId="10" fillId="0" borderId="69" xfId="0" applyFont="1" applyFill="1" applyBorder="1" applyAlignment="1" applyProtection="1">
      <alignment horizontal="center" vertical="center" wrapText="1"/>
    </xf>
    <xf numFmtId="2" fontId="12" fillId="0" borderId="16" xfId="0" applyNumberFormat="1" applyFont="1" applyFill="1" applyBorder="1" applyAlignment="1" applyProtection="1">
      <alignment horizontal="center"/>
    </xf>
    <xf numFmtId="0" fontId="12" fillId="0" borderId="39" xfId="0" applyFont="1" applyBorder="1" applyProtection="1"/>
    <xf numFmtId="0" fontId="1" fillId="0" borderId="35" xfId="0" applyFont="1" applyBorder="1" applyAlignment="1" applyProtection="1">
      <alignment horizontal="justify" vertical="center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right" vertical="center" wrapText="1"/>
    </xf>
    <xf numFmtId="0" fontId="10" fillId="0" borderId="26" xfId="0" applyFont="1" applyFill="1" applyBorder="1" applyAlignment="1" applyProtection="1">
      <alignment horizontal="center" vertical="center" wrapText="1"/>
    </xf>
    <xf numFmtId="0" fontId="1" fillId="0" borderId="37" xfId="0" applyFont="1" applyBorder="1" applyProtection="1"/>
    <xf numFmtId="0" fontId="1" fillId="0" borderId="13" xfId="0" applyFont="1" applyBorder="1" applyProtection="1"/>
    <xf numFmtId="0" fontId="1" fillId="0" borderId="36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165" fontId="1" fillId="0" borderId="13" xfId="0" applyNumberFormat="1" applyFont="1" applyBorder="1" applyProtection="1"/>
    <xf numFmtId="0" fontId="1" fillId="0" borderId="14" xfId="0" applyFont="1" applyFill="1" applyBorder="1" applyAlignment="1" applyProtection="1">
      <alignment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4" fillId="7" borderId="6" xfId="0" applyFont="1" applyFill="1" applyBorder="1" applyAlignment="1" applyProtection="1">
      <alignment horizontal="left" vertical="center"/>
    </xf>
    <xf numFmtId="0" fontId="4" fillId="7" borderId="6" xfId="0" applyFont="1" applyFill="1" applyBorder="1" applyAlignment="1" applyProtection="1">
      <alignment horizontal="justify" vertical="center"/>
    </xf>
    <xf numFmtId="0" fontId="5" fillId="0" borderId="26" xfId="0" applyFont="1" applyBorder="1" applyAlignment="1" applyProtection="1">
      <alignment horizontal="justify" vertical="center"/>
    </xf>
    <xf numFmtId="0" fontId="8" fillId="11" borderId="4" xfId="0" applyFont="1" applyFill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justify" vertical="center"/>
    </xf>
    <xf numFmtId="0" fontId="10" fillId="11" borderId="4" xfId="0" applyFont="1" applyFill="1" applyBorder="1" applyAlignment="1" applyProtection="1">
      <alignment horizontal="center"/>
    </xf>
    <xf numFmtId="0" fontId="22" fillId="2" borderId="40" xfId="0" applyFont="1" applyFill="1" applyBorder="1" applyAlignment="1" applyProtection="1">
      <alignment horizontal="left"/>
    </xf>
    <xf numFmtId="0" fontId="22" fillId="2" borderId="5" xfId="0" applyFont="1" applyFill="1" applyBorder="1" applyAlignment="1" applyProtection="1">
      <alignment horizontal="justify"/>
    </xf>
    <xf numFmtId="0" fontId="1" fillId="2" borderId="132" xfId="0" applyFont="1" applyFill="1" applyBorder="1" applyProtection="1"/>
    <xf numFmtId="0" fontId="1" fillId="2" borderId="97" xfId="0" applyFont="1" applyFill="1" applyBorder="1" applyProtection="1"/>
    <xf numFmtId="165" fontId="1" fillId="11" borderId="4" xfId="0" applyNumberFormat="1" applyFont="1" applyFill="1" applyBorder="1" applyAlignment="1" applyProtection="1">
      <alignment horizontal="center"/>
    </xf>
    <xf numFmtId="165" fontId="12" fillId="11" borderId="4" xfId="0" applyNumberFormat="1" applyFont="1" applyFill="1" applyBorder="1" applyAlignment="1" applyProtection="1">
      <alignment horizontal="center"/>
    </xf>
    <xf numFmtId="165" fontId="12" fillId="0" borderId="4" xfId="0" applyNumberFormat="1" applyFont="1" applyFill="1" applyBorder="1" applyAlignment="1" applyProtection="1">
      <alignment horizontal="center"/>
    </xf>
    <xf numFmtId="0" fontId="7" fillId="2" borderId="115" xfId="0" applyFont="1" applyFill="1" applyBorder="1" applyAlignment="1" applyProtection="1">
      <alignment horizontal="center"/>
    </xf>
    <xf numFmtId="0" fontId="23" fillId="2" borderId="117" xfId="0" applyFont="1" applyFill="1" applyBorder="1" applyAlignment="1" applyProtection="1">
      <alignment horizontal="center"/>
    </xf>
    <xf numFmtId="0" fontId="11" fillId="2" borderId="127" xfId="0" applyFont="1" applyFill="1" applyBorder="1" applyAlignment="1" applyProtection="1">
      <alignment horizontal="center"/>
    </xf>
    <xf numFmtId="0" fontId="23" fillId="11" borderId="4" xfId="0" applyFont="1" applyFill="1" applyBorder="1" applyAlignment="1" applyProtection="1">
      <alignment horizontal="center"/>
    </xf>
    <xf numFmtId="0" fontId="23" fillId="2" borderId="15" xfId="0" applyFont="1" applyFill="1" applyBorder="1" applyAlignment="1" applyProtection="1">
      <alignment horizontal="center"/>
    </xf>
    <xf numFmtId="0" fontId="12" fillId="11" borderId="4" xfId="0" applyFont="1" applyFill="1" applyBorder="1" applyProtection="1"/>
    <xf numFmtId="0" fontId="12" fillId="0" borderId="125" xfId="0" applyFont="1" applyBorder="1" applyProtection="1"/>
    <xf numFmtId="0" fontId="1" fillId="0" borderId="15" xfId="0" applyFont="1" applyFill="1" applyBorder="1" applyAlignment="1" applyProtection="1">
      <alignment horizontal="justify"/>
    </xf>
    <xf numFmtId="0" fontId="12" fillId="0" borderId="99" xfId="0" applyFont="1" applyBorder="1" applyProtection="1"/>
    <xf numFmtId="0" fontId="3" fillId="0" borderId="6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justify"/>
    </xf>
    <xf numFmtId="0" fontId="3" fillId="0" borderId="6" xfId="0" applyFont="1" applyBorder="1" applyAlignment="1" applyProtection="1"/>
    <xf numFmtId="0" fontId="10" fillId="0" borderId="5" xfId="0" applyFont="1" applyFill="1" applyBorder="1" applyAlignment="1" applyProtection="1">
      <alignment horizontal="center"/>
    </xf>
    <xf numFmtId="0" fontId="3" fillId="0" borderId="25" xfId="0" applyFont="1" applyBorder="1" applyProtection="1"/>
    <xf numFmtId="0" fontId="12" fillId="0" borderId="13" xfId="0" applyFont="1" applyBorder="1" applyProtection="1"/>
    <xf numFmtId="0" fontId="1" fillId="0" borderId="36" xfId="0" applyFont="1" applyFill="1" applyBorder="1" applyAlignment="1" applyProtection="1">
      <alignment horizontal="justify"/>
    </xf>
    <xf numFmtId="0" fontId="1" fillId="0" borderId="0" xfId="0" applyFont="1" applyFill="1" applyBorder="1" applyAlignment="1" applyProtection="1">
      <alignment horizontal="justify"/>
    </xf>
    <xf numFmtId="0" fontId="12" fillId="19" borderId="13" xfId="0" applyFont="1" applyFill="1" applyBorder="1" applyProtection="1"/>
    <xf numFmtId="0" fontId="1" fillId="0" borderId="32" xfId="0" applyFont="1" applyFill="1" applyBorder="1" applyAlignment="1" applyProtection="1">
      <alignment horizontal="justify"/>
    </xf>
    <xf numFmtId="165" fontId="12" fillId="11" borderId="4" xfId="0" applyNumberFormat="1" applyFont="1" applyFill="1" applyBorder="1" applyProtection="1"/>
    <xf numFmtId="0" fontId="3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justify"/>
    </xf>
    <xf numFmtId="0" fontId="3" fillId="0" borderId="4" xfId="0" applyFont="1" applyBorder="1" applyProtection="1"/>
    <xf numFmtId="0" fontId="1" fillId="0" borderId="15" xfId="0" applyFont="1" applyFill="1" applyBorder="1" applyAlignment="1" applyProtection="1">
      <alignment vertical="center" wrapText="1"/>
    </xf>
    <xf numFmtId="2" fontId="3" fillId="0" borderId="4" xfId="0" applyNumberFormat="1" applyFont="1" applyFill="1" applyBorder="1" applyAlignment="1" applyProtection="1">
      <alignment horizontal="justify"/>
    </xf>
    <xf numFmtId="0" fontId="10" fillId="0" borderId="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justify" vertical="center" wrapText="1"/>
    </xf>
    <xf numFmtId="0" fontId="1" fillId="0" borderId="15" xfId="0" applyFont="1" applyBorder="1" applyAlignment="1" applyProtection="1">
      <alignment horizontal="justify"/>
    </xf>
    <xf numFmtId="0" fontId="10" fillId="0" borderId="10" xfId="0" applyFont="1" applyFill="1" applyBorder="1" applyAlignment="1" applyProtection="1">
      <alignment horizontal="center" vertical="center" wrapText="1"/>
    </xf>
    <xf numFmtId="0" fontId="12" fillId="0" borderId="126" xfId="0" applyFont="1" applyBorder="1" applyProtection="1"/>
    <xf numFmtId="0" fontId="3" fillId="0" borderId="9" xfId="0" applyFont="1" applyFill="1" applyBorder="1" applyAlignment="1" applyProtection="1">
      <alignment horizontal="justify" vertical="center" wrapText="1"/>
    </xf>
    <xf numFmtId="0" fontId="12" fillId="0" borderId="7" xfId="0" applyFont="1" applyFill="1" applyBorder="1" applyProtection="1"/>
    <xf numFmtId="2" fontId="12" fillId="0" borderId="7" xfId="0" applyNumberFormat="1" applyFont="1" applyBorder="1" applyProtection="1"/>
    <xf numFmtId="0" fontId="12" fillId="11" borderId="4" xfId="0" applyFont="1" applyFill="1" applyBorder="1" applyAlignment="1" applyProtection="1">
      <alignment horizontal="center"/>
    </xf>
    <xf numFmtId="165" fontId="12" fillId="0" borderId="15" xfId="0" applyNumberFormat="1" applyFont="1" applyBorder="1" applyAlignment="1" applyProtection="1">
      <alignment horizontal="center"/>
    </xf>
    <xf numFmtId="0" fontId="12" fillId="7" borderId="14" xfId="0" applyFont="1" applyFill="1" applyBorder="1" applyProtection="1"/>
    <xf numFmtId="0" fontId="12" fillId="7" borderId="15" xfId="0" applyFont="1" applyFill="1" applyBorder="1" applyAlignment="1" applyProtection="1">
      <alignment horizontal="center"/>
    </xf>
    <xf numFmtId="0" fontId="12" fillId="7" borderId="66" xfId="0" applyFont="1" applyFill="1" applyBorder="1" applyProtection="1"/>
    <xf numFmtId="0" fontId="4" fillId="0" borderId="27" xfId="0" applyFont="1" applyFill="1" applyBorder="1" applyAlignment="1" applyProtection="1">
      <alignment horizontal="justify" vertical="center"/>
    </xf>
    <xf numFmtId="0" fontId="4" fillId="0" borderId="15" xfId="0" applyFont="1" applyFill="1" applyBorder="1" applyAlignment="1" applyProtection="1">
      <alignment horizontal="justify" vertical="center"/>
    </xf>
    <xf numFmtId="0" fontId="1" fillId="2" borderId="56" xfId="0" applyFont="1" applyFill="1" applyBorder="1" applyProtection="1"/>
    <xf numFmtId="0" fontId="12" fillId="0" borderId="104" xfId="0" applyFont="1" applyBorder="1" applyProtection="1"/>
    <xf numFmtId="0" fontId="1" fillId="0" borderId="77" xfId="0" applyFont="1" applyBorder="1" applyProtection="1"/>
    <xf numFmtId="0" fontId="1" fillId="0" borderId="77" xfId="0" applyFont="1" applyBorder="1" applyAlignment="1" applyProtection="1">
      <alignment horizontal="right"/>
    </xf>
    <xf numFmtId="0" fontId="10" fillId="0" borderId="78" xfId="0" applyFont="1" applyBorder="1" applyAlignment="1" applyProtection="1">
      <alignment horizontal="center"/>
    </xf>
    <xf numFmtId="0" fontId="22" fillId="0" borderId="15" xfId="0" applyFont="1" applyFill="1" applyBorder="1" applyAlignment="1" applyProtection="1">
      <alignment horizontal="center"/>
    </xf>
    <xf numFmtId="0" fontId="22" fillId="0" borderId="4" xfId="0" applyFont="1" applyFill="1" applyBorder="1" applyAlignment="1" applyProtection="1">
      <alignment horizontal="justify"/>
    </xf>
    <xf numFmtId="0" fontId="12" fillId="0" borderId="63" xfId="0" applyFont="1" applyBorder="1" applyProtection="1"/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justify" vertical="center"/>
    </xf>
    <xf numFmtId="0" fontId="1" fillId="0" borderId="67" xfId="0" applyFont="1" applyBorder="1" applyAlignment="1" applyProtection="1">
      <alignment horizontal="justify" vertical="center"/>
    </xf>
    <xf numFmtId="0" fontId="1" fillId="0" borderId="68" xfId="0" applyFont="1" applyBorder="1" applyProtection="1"/>
    <xf numFmtId="0" fontId="1" fillId="0" borderId="68" xfId="0" applyFont="1" applyFill="1" applyBorder="1" applyAlignment="1" applyProtection="1">
      <alignment horizontal="right"/>
    </xf>
    <xf numFmtId="49" fontId="12" fillId="0" borderId="4" xfId="0" applyNumberFormat="1" applyFont="1" applyBorder="1" applyAlignment="1" applyProtection="1">
      <alignment horizontal="justify"/>
    </xf>
    <xf numFmtId="0" fontId="12" fillId="0" borderId="6" xfId="0" applyFont="1" applyBorder="1" applyAlignment="1" applyProtection="1">
      <alignment horizontal="justify"/>
    </xf>
    <xf numFmtId="0" fontId="1" fillId="6" borderId="6" xfId="0" applyFont="1" applyFill="1" applyBorder="1" applyAlignment="1" applyProtection="1">
      <alignment horizontal="justify"/>
    </xf>
    <xf numFmtId="49" fontId="12" fillId="0" borderId="6" xfId="0" applyNumberFormat="1" applyFont="1" applyBorder="1" applyAlignment="1" applyProtection="1">
      <alignment horizontal="justify"/>
    </xf>
    <xf numFmtId="49" fontId="12" fillId="0" borderId="4" xfId="0" applyNumberFormat="1" applyFont="1" applyBorder="1" applyAlignment="1" applyProtection="1">
      <alignment horizontal="right"/>
    </xf>
    <xf numFmtId="0" fontId="25" fillId="0" borderId="4" xfId="0" applyFont="1" applyBorder="1" applyAlignment="1" applyProtection="1">
      <alignment horizontal="justify"/>
    </xf>
    <xf numFmtId="49" fontId="12" fillId="0" borderId="14" xfId="0" applyNumberFormat="1" applyFont="1" applyBorder="1" applyAlignment="1" applyProtection="1">
      <alignment horizontal="justify"/>
    </xf>
    <xf numFmtId="0" fontId="12" fillId="0" borderId="15" xfId="0" applyFont="1" applyBorder="1" applyAlignment="1" applyProtection="1">
      <alignment horizontal="justify"/>
    </xf>
    <xf numFmtId="0" fontId="12" fillId="18" borderId="4" xfId="0" applyFont="1" applyFill="1" applyBorder="1" applyProtection="1"/>
    <xf numFmtId="0" fontId="91" fillId="0" borderId="7" xfId="0" applyFont="1" applyFill="1" applyBorder="1" applyAlignment="1" applyProtection="1">
      <alignment horizontal="justify"/>
    </xf>
    <xf numFmtId="0" fontId="1" fillId="6" borderId="7" xfId="0" applyFont="1" applyFill="1" applyBorder="1" applyAlignment="1" applyProtection="1">
      <alignment horizontal="justify"/>
    </xf>
    <xf numFmtId="0" fontId="12" fillId="0" borderId="7" xfId="0" applyFont="1" applyFill="1" applyBorder="1" applyAlignment="1" applyProtection="1">
      <alignment horizontal="justify"/>
    </xf>
    <xf numFmtId="49" fontId="12" fillId="0" borderId="7" xfId="0" applyNumberFormat="1" applyFont="1" applyBorder="1" applyAlignment="1" applyProtection="1">
      <alignment horizontal="justify"/>
    </xf>
    <xf numFmtId="0" fontId="21" fillId="0" borderId="7" xfId="0" applyFont="1" applyFill="1" applyBorder="1" applyAlignment="1" applyProtection="1">
      <alignment horizontal="justify"/>
    </xf>
    <xf numFmtId="49" fontId="12" fillId="0" borderId="4" xfId="0" applyNumberFormat="1" applyFont="1" applyFill="1" applyBorder="1" applyAlignment="1" applyProtection="1">
      <alignment horizontal="right"/>
    </xf>
    <xf numFmtId="0" fontId="21" fillId="0" borderId="4" xfId="0" applyFont="1" applyFill="1" applyBorder="1" applyProtection="1"/>
    <xf numFmtId="0" fontId="38" fillId="0" borderId="4" xfId="0" applyFont="1" applyFill="1" applyBorder="1" applyAlignment="1" applyProtection="1">
      <alignment horizontal="left"/>
    </xf>
    <xf numFmtId="0" fontId="21" fillId="0" borderId="4" xfId="0" applyFont="1" applyFill="1" applyBorder="1" applyAlignment="1" applyProtection="1">
      <alignment horizontal="justify"/>
    </xf>
    <xf numFmtId="0" fontId="91" fillId="0" borderId="7" xfId="0" applyFont="1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justify"/>
    </xf>
    <xf numFmtId="0" fontId="90" fillId="0" borderId="4" xfId="0" applyFont="1" applyBorder="1" applyAlignment="1" applyProtection="1">
      <alignment horizontal="justify"/>
    </xf>
    <xf numFmtId="0" fontId="90" fillId="0" borderId="4" xfId="0" applyFont="1" applyFill="1" applyBorder="1" applyProtection="1"/>
    <xf numFmtId="0" fontId="21" fillId="0" borderId="4" xfId="0" applyFont="1" applyBorder="1" applyAlignment="1" applyProtection="1">
      <alignment horizontal="right"/>
    </xf>
    <xf numFmtId="0" fontId="39" fillId="1" borderId="4" xfId="0" applyFont="1" applyFill="1" applyBorder="1" applyAlignment="1" applyProtection="1">
      <alignment horizontal="center"/>
    </xf>
    <xf numFmtId="0" fontId="12" fillId="18" borderId="15" xfId="0" applyFont="1" applyFill="1" applyBorder="1" applyAlignment="1" applyProtection="1">
      <alignment horizontal="justify"/>
    </xf>
    <xf numFmtId="2" fontId="26" fillId="18" borderId="4" xfId="0" applyNumberFormat="1" applyFont="1" applyFill="1" applyBorder="1" applyAlignment="1" applyProtection="1">
      <alignment horizontal="center"/>
    </xf>
    <xf numFmtId="0" fontId="95" fillId="36" borderId="4" xfId="0" applyFont="1" applyFill="1" applyBorder="1" applyAlignment="1" applyProtection="1">
      <alignment horizontal="center"/>
    </xf>
    <xf numFmtId="0" fontId="26" fillId="17" borderId="4" xfId="0" applyFont="1" applyFill="1" applyBorder="1" applyAlignment="1" applyProtection="1">
      <alignment horizontal="justify"/>
    </xf>
    <xf numFmtId="0" fontId="12" fillId="0" borderId="4" xfId="0" applyFont="1" applyFill="1" applyBorder="1" applyAlignment="1" applyProtection="1">
      <alignment horizontal="justify"/>
    </xf>
    <xf numFmtId="0" fontId="12" fillId="0" borderId="4" xfId="0" applyFont="1" applyBorder="1" applyAlignment="1" applyProtection="1">
      <alignment horizontal="center"/>
    </xf>
    <xf numFmtId="0" fontId="43" fillId="31" borderId="4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justify"/>
    </xf>
    <xf numFmtId="165" fontId="86" fillId="0" borderId="4" xfId="0" applyNumberFormat="1" applyFont="1" applyFill="1" applyBorder="1" applyAlignment="1" applyProtection="1">
      <alignment horizontal="center"/>
    </xf>
    <xf numFmtId="0" fontId="85" fillId="26" borderId="7" xfId="0" applyFont="1" applyFill="1" applyBorder="1" applyAlignment="1" applyProtection="1">
      <alignment horizontal="center"/>
    </xf>
    <xf numFmtId="0" fontId="90" fillId="0" borderId="6" xfId="0" applyFont="1" applyFill="1" applyBorder="1" applyAlignment="1" applyProtection="1">
      <alignment horizontal="justify"/>
    </xf>
    <xf numFmtId="0" fontId="82" fillId="32" borderId="4" xfId="0" applyFont="1" applyFill="1" applyBorder="1" applyAlignment="1" applyProtection="1">
      <alignment horizontal="center"/>
    </xf>
    <xf numFmtId="0" fontId="21" fillId="31" borderId="4" xfId="0" applyFont="1" applyFill="1" applyBorder="1" applyAlignment="1" applyProtection="1">
      <alignment horizontal="right"/>
    </xf>
    <xf numFmtId="0" fontId="39" fillId="31" borderId="4" xfId="0" applyFont="1" applyFill="1" applyBorder="1" applyAlignment="1" applyProtection="1">
      <alignment horizontal="center"/>
    </xf>
    <xf numFmtId="0" fontId="25" fillId="0" borderId="4" xfId="0" applyFont="1" applyFill="1" applyBorder="1" applyAlignment="1" applyProtection="1">
      <alignment horizontal="left"/>
    </xf>
    <xf numFmtId="0" fontId="9" fillId="0" borderId="4" xfId="0" applyFont="1" applyFill="1" applyBorder="1" applyAlignment="1" applyProtection="1">
      <alignment horizontal="justify"/>
    </xf>
    <xf numFmtId="0" fontId="25" fillId="26" borderId="4" xfId="0" applyFont="1" applyFill="1" applyBorder="1" applyProtection="1"/>
    <xf numFmtId="0" fontId="25" fillId="19" borderId="4" xfId="0" applyFont="1" applyFill="1" applyBorder="1" applyProtection="1"/>
    <xf numFmtId="1" fontId="95" fillId="36" borderId="4" xfId="0" applyNumberFormat="1" applyFont="1" applyFill="1" applyBorder="1" applyAlignment="1" applyProtection="1">
      <alignment horizontal="center"/>
    </xf>
    <xf numFmtId="0" fontId="1" fillId="6" borderId="4" xfId="0" applyFont="1" applyFill="1" applyBorder="1" applyAlignment="1" applyProtection="1">
      <alignment horizontal="justify"/>
    </xf>
    <xf numFmtId="0" fontId="92" fillId="0" borderId="4" xfId="0" applyFont="1" applyBorder="1" applyAlignment="1" applyProtection="1">
      <alignment horizontal="justify"/>
    </xf>
    <xf numFmtId="0" fontId="33" fillId="13" borderId="4" xfId="0" applyFont="1" applyFill="1" applyBorder="1" applyAlignment="1" applyProtection="1">
      <alignment horizontal="justify" vertical="center"/>
    </xf>
    <xf numFmtId="2" fontId="22" fillId="19" borderId="4" xfId="0" applyNumberFormat="1" applyFont="1" applyFill="1" applyBorder="1" applyProtection="1"/>
    <xf numFmtId="0" fontId="12" fillId="0" borderId="0" xfId="0" applyFont="1" applyFill="1" applyBorder="1" applyProtection="1"/>
    <xf numFmtId="165" fontId="25" fillId="0" borderId="4" xfId="0" applyNumberFormat="1" applyFont="1" applyFill="1" applyBorder="1" applyAlignment="1" applyProtection="1">
      <alignment horizontal="justify"/>
    </xf>
    <xf numFmtId="0" fontId="9" fillId="0" borderId="4" xfId="0" applyFont="1" applyFill="1" applyBorder="1" applyAlignment="1" applyProtection="1">
      <alignment horizontal="right"/>
    </xf>
    <xf numFmtId="0" fontId="43" fillId="19" borderId="0" xfId="0" applyFont="1" applyFill="1" applyBorder="1" applyProtection="1"/>
    <xf numFmtId="0" fontId="27" fillId="6" borderId="4" xfId="0" applyFont="1" applyFill="1" applyBorder="1" applyAlignment="1" applyProtection="1">
      <alignment horizontal="justify"/>
    </xf>
    <xf numFmtId="0" fontId="82" fillId="28" borderId="4" xfId="0" applyFont="1" applyFill="1" applyBorder="1" applyAlignment="1" applyProtection="1">
      <alignment horizontal="center"/>
    </xf>
    <xf numFmtId="0" fontId="21" fillId="23" borderId="4" xfId="0" applyFont="1" applyFill="1" applyBorder="1" applyAlignment="1" applyProtection="1">
      <alignment horizontal="justify"/>
    </xf>
    <xf numFmtId="0" fontId="33" fillId="16" borderId="4" xfId="0" applyFont="1" applyFill="1" applyBorder="1" applyAlignment="1" applyProtection="1">
      <alignment horizontal="justify"/>
    </xf>
    <xf numFmtId="0" fontId="22" fillId="17" borderId="30" xfId="0" applyFont="1" applyFill="1" applyBorder="1" applyAlignment="1" applyProtection="1">
      <alignment horizontal="justify"/>
    </xf>
    <xf numFmtId="2" fontId="26" fillId="17" borderId="4" xfId="0" applyNumberFormat="1" applyFont="1" applyFill="1" applyBorder="1" applyAlignment="1" applyProtection="1">
      <alignment horizontal="justify"/>
    </xf>
    <xf numFmtId="0" fontId="22" fillId="17" borderId="38" xfId="0" applyFont="1" applyFill="1" applyBorder="1" applyAlignment="1" applyProtection="1">
      <alignment horizontal="justify"/>
    </xf>
    <xf numFmtId="2" fontId="12" fillId="0" borderId="4" xfId="0" applyNumberFormat="1" applyFont="1" applyBorder="1" applyAlignment="1" applyProtection="1">
      <alignment horizontal="justify"/>
    </xf>
    <xf numFmtId="0" fontId="25" fillId="0" borderId="4" xfId="0" applyFont="1" applyFill="1" applyBorder="1" applyAlignment="1" applyProtection="1">
      <alignment horizontal="justify"/>
    </xf>
    <xf numFmtId="0" fontId="23" fillId="6" borderId="4" xfId="0" applyFont="1" applyFill="1" applyBorder="1" applyAlignment="1" applyProtection="1">
      <alignment horizontal="center"/>
    </xf>
    <xf numFmtId="0" fontId="12" fillId="23" borderId="4" xfId="0" applyFont="1" applyFill="1" applyBorder="1" applyAlignment="1" applyProtection="1">
      <alignment horizontal="right"/>
    </xf>
    <xf numFmtId="0" fontId="14" fillId="6" borderId="4" xfId="0" applyFont="1" applyFill="1" applyBorder="1" applyAlignment="1" applyProtection="1">
      <alignment horizontal="justify"/>
    </xf>
    <xf numFmtId="0" fontId="10" fillId="0" borderId="15" xfId="0" applyFont="1" applyFill="1" applyBorder="1" applyAlignment="1" applyProtection="1">
      <alignment horizontal="left"/>
    </xf>
    <xf numFmtId="0" fontId="12" fillId="6" borderId="4" xfId="0" applyFont="1" applyFill="1" applyBorder="1" applyAlignment="1" applyProtection="1">
      <alignment horizontal="justify"/>
    </xf>
    <xf numFmtId="49" fontId="12" fillId="0" borderId="4" xfId="0" applyNumberFormat="1" applyFont="1" applyFill="1" applyBorder="1" applyAlignment="1" applyProtection="1">
      <alignment horizontal="justify"/>
    </xf>
    <xf numFmtId="0" fontId="23" fillId="0" borderId="4" xfId="0" applyFont="1" applyFill="1" applyBorder="1" applyAlignment="1" applyProtection="1">
      <alignment horizontal="center"/>
    </xf>
    <xf numFmtId="0" fontId="82" fillId="0" borderId="4" xfId="0" applyFont="1" applyFill="1" applyBorder="1" applyAlignment="1" applyProtection="1">
      <alignment horizontal="center"/>
    </xf>
    <xf numFmtId="49" fontId="12" fillId="0" borderId="14" xfId="0" applyNumberFormat="1" applyFont="1" applyFill="1" applyBorder="1" applyAlignment="1" applyProtection="1">
      <alignment horizontal="justify"/>
    </xf>
    <xf numFmtId="0" fontId="12" fillId="0" borderId="4" xfId="0" applyFont="1" applyFill="1" applyBorder="1" applyAlignment="1" applyProtection="1">
      <alignment horizontal="right"/>
    </xf>
    <xf numFmtId="0" fontId="14" fillId="0" borderId="4" xfId="0" applyFont="1" applyFill="1" applyBorder="1" applyAlignment="1" applyProtection="1">
      <alignment horizontal="justify"/>
    </xf>
    <xf numFmtId="0" fontId="22" fillId="0" borderId="0" xfId="0" applyFont="1" applyFill="1" applyBorder="1" applyAlignment="1" applyProtection="1">
      <alignment horizontal="justify"/>
    </xf>
    <xf numFmtId="2" fontId="22" fillId="0" borderId="4" xfId="0" applyNumberFormat="1" applyFont="1" applyFill="1" applyBorder="1" applyProtection="1"/>
    <xf numFmtId="0" fontId="95" fillId="0" borderId="4" xfId="0" applyFont="1" applyFill="1" applyBorder="1" applyAlignment="1" applyProtection="1">
      <alignment horizontal="center"/>
    </xf>
    <xf numFmtId="0" fontId="22" fillId="23" borderId="4" xfId="0" applyFont="1" applyFill="1" applyBorder="1" applyAlignment="1" applyProtection="1">
      <alignment horizontal="justify" vertical="center" wrapText="1"/>
    </xf>
    <xf numFmtId="0" fontId="14" fillId="15" borderId="4" xfId="0" applyFont="1" applyFill="1" applyBorder="1" applyAlignment="1" applyProtection="1">
      <alignment horizontal="justify"/>
    </xf>
    <xf numFmtId="0" fontId="33" fillId="20" borderId="14" xfId="0" applyFont="1" applyFill="1" applyBorder="1" applyAlignment="1" applyProtection="1">
      <alignment horizontal="justify" vertical="center"/>
    </xf>
    <xf numFmtId="1" fontId="96" fillId="36" borderId="4" xfId="0" applyNumberFormat="1" applyFont="1" applyFill="1" applyBorder="1" applyAlignment="1" applyProtection="1">
      <alignment horizontal="center"/>
    </xf>
    <xf numFmtId="0" fontId="14" fillId="17" borderId="4" xfId="0" applyFont="1" applyFill="1" applyBorder="1" applyAlignment="1" applyProtection="1">
      <alignment horizontal="justify"/>
    </xf>
    <xf numFmtId="165" fontId="95" fillId="36" borderId="4" xfId="0" applyNumberFormat="1" applyFont="1" applyFill="1" applyBorder="1" applyAlignment="1" applyProtection="1">
      <alignment horizontal="center"/>
    </xf>
    <xf numFmtId="0" fontId="25" fillId="0" borderId="6" xfId="0" applyFont="1" applyFill="1" applyBorder="1" applyAlignment="1" applyProtection="1">
      <alignment horizontal="justify"/>
    </xf>
    <xf numFmtId="0" fontId="23" fillId="6" borderId="6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justify"/>
    </xf>
    <xf numFmtId="0" fontId="33" fillId="0" borderId="4" xfId="0" applyFont="1" applyFill="1" applyBorder="1" applyAlignment="1" applyProtection="1">
      <alignment horizontal="justify"/>
    </xf>
    <xf numFmtId="0" fontId="12" fillId="26" borderId="4" xfId="0" applyFont="1" applyFill="1" applyBorder="1" applyAlignment="1" applyProtection="1">
      <alignment horizontal="justify"/>
    </xf>
    <xf numFmtId="0" fontId="22" fillId="10" borderId="38" xfId="0" applyFont="1" applyFill="1" applyBorder="1" applyAlignment="1" applyProtection="1">
      <alignment horizontal="justify"/>
    </xf>
    <xf numFmtId="0" fontId="22" fillId="0" borderId="4" xfId="0" applyFont="1" applyFill="1" applyBorder="1" applyAlignment="1" applyProtection="1">
      <alignment horizontal="justify" vertical="center" wrapText="1"/>
    </xf>
    <xf numFmtId="0" fontId="14" fillId="3" borderId="4" xfId="0" applyFont="1" applyFill="1" applyBorder="1" applyAlignment="1" applyProtection="1">
      <alignment horizontal="justify"/>
    </xf>
    <xf numFmtId="0" fontId="22" fillId="21" borderId="38" xfId="0" applyFont="1" applyFill="1" applyBorder="1" applyAlignment="1" applyProtection="1">
      <alignment horizontal="justify"/>
    </xf>
    <xf numFmtId="0" fontId="10" fillId="6" borderId="6" xfId="0" applyFont="1" applyFill="1" applyBorder="1" applyAlignment="1" applyProtection="1">
      <alignment horizontal="justify"/>
    </xf>
    <xf numFmtId="0" fontId="37" fillId="0" borderId="4" xfId="0" applyFont="1" applyFill="1" applyBorder="1" applyProtection="1"/>
    <xf numFmtId="0" fontId="14" fillId="11" borderId="4" xfId="0" applyFont="1" applyFill="1" applyBorder="1" applyAlignment="1" applyProtection="1">
      <alignment horizontal="justify"/>
    </xf>
    <xf numFmtId="0" fontId="21" fillId="8" borderId="4" xfId="0" applyFont="1" applyFill="1" applyBorder="1" applyAlignment="1" applyProtection="1">
      <alignment horizontal="justify"/>
    </xf>
    <xf numFmtId="0" fontId="12" fillId="8" borderId="4" xfId="0" applyFont="1" applyFill="1" applyBorder="1" applyAlignment="1" applyProtection="1">
      <alignment horizontal="justify"/>
    </xf>
    <xf numFmtId="49" fontId="12" fillId="8" borderId="4" xfId="0" applyNumberFormat="1" applyFont="1" applyFill="1" applyBorder="1" applyAlignment="1" applyProtection="1">
      <alignment horizontal="justify"/>
    </xf>
    <xf numFmtId="0" fontId="1" fillId="8" borderId="4" xfId="0" applyFont="1" applyFill="1" applyBorder="1" applyProtection="1"/>
    <xf numFmtId="0" fontId="26" fillId="8" borderId="4" xfId="0" applyFont="1" applyFill="1" applyBorder="1" applyAlignment="1" applyProtection="1">
      <alignment horizontal="center"/>
    </xf>
    <xf numFmtId="49" fontId="12" fillId="8" borderId="4" xfId="0" applyNumberFormat="1" applyFont="1" applyFill="1" applyBorder="1" applyAlignment="1" applyProtection="1">
      <alignment horizontal="right"/>
    </xf>
    <xf numFmtId="0" fontId="34" fillId="8" borderId="4" xfId="0" applyFont="1" applyFill="1" applyBorder="1" applyAlignment="1" applyProtection="1">
      <alignment horizontal="justify"/>
    </xf>
    <xf numFmtId="0" fontId="21" fillId="0" borderId="4" xfId="0" applyFont="1" applyFill="1" applyBorder="1" applyAlignment="1" applyProtection="1">
      <alignment horizontal="right"/>
    </xf>
    <xf numFmtId="0" fontId="1" fillId="0" borderId="15" xfId="0" applyFont="1" applyFill="1" applyBorder="1" applyProtection="1"/>
    <xf numFmtId="0" fontId="22" fillId="12" borderId="38" xfId="0" applyFont="1" applyFill="1" applyBorder="1" applyAlignment="1" applyProtection="1">
      <alignment horizontal="justify"/>
    </xf>
    <xf numFmtId="0" fontId="12" fillId="27" borderId="4" xfId="0" applyFont="1" applyFill="1" applyBorder="1" applyAlignment="1" applyProtection="1">
      <alignment horizontal="justify"/>
    </xf>
    <xf numFmtId="0" fontId="12" fillId="10" borderId="4" xfId="0" applyFont="1" applyFill="1" applyBorder="1" applyAlignment="1" applyProtection="1">
      <alignment horizontal="justify"/>
    </xf>
    <xf numFmtId="0" fontId="28" fillId="0" borderId="4" xfId="0" applyFont="1" applyFill="1" applyBorder="1" applyAlignment="1" applyProtection="1">
      <alignment horizontal="justify" textRotation="90"/>
    </xf>
    <xf numFmtId="0" fontId="21" fillId="0" borderId="4" xfId="0" applyFont="1" applyBorder="1" applyAlignment="1" applyProtection="1">
      <alignment horizontal="justify"/>
    </xf>
    <xf numFmtId="0" fontId="25" fillId="10" borderId="4" xfId="0" applyFont="1" applyFill="1" applyBorder="1" applyAlignment="1" applyProtection="1">
      <alignment horizontal="justify" vertical="center"/>
    </xf>
    <xf numFmtId="49" fontId="28" fillId="10" borderId="4" xfId="0" applyNumberFormat="1" applyFont="1" applyFill="1" applyBorder="1" applyAlignment="1" applyProtection="1">
      <alignment horizontal="right"/>
    </xf>
    <xf numFmtId="0" fontId="12" fillId="3" borderId="4" xfId="0" applyFont="1" applyFill="1" applyBorder="1" applyAlignment="1" applyProtection="1">
      <alignment horizontal="justify"/>
    </xf>
    <xf numFmtId="49" fontId="28" fillId="0" borderId="4" xfId="0" applyNumberFormat="1" applyFont="1" applyFill="1" applyBorder="1" applyAlignment="1" applyProtection="1">
      <alignment horizontal="right"/>
    </xf>
    <xf numFmtId="0" fontId="28" fillId="3" borderId="4" xfId="0" applyFont="1" applyFill="1" applyBorder="1" applyAlignment="1" applyProtection="1">
      <alignment horizontal="justify" vertical="center"/>
    </xf>
    <xf numFmtId="0" fontId="22" fillId="3" borderId="38" xfId="0" applyFont="1" applyFill="1" applyBorder="1" applyAlignment="1" applyProtection="1">
      <alignment horizontal="justify"/>
    </xf>
    <xf numFmtId="0" fontId="13" fillId="0" borderId="4" xfId="0" applyFont="1" applyBorder="1" applyAlignment="1" applyProtection="1">
      <alignment horizontal="justify"/>
    </xf>
    <xf numFmtId="0" fontId="25" fillId="0" borderId="4" xfId="0" applyFont="1" applyBorder="1" applyAlignment="1" applyProtection="1">
      <alignment horizontal="center"/>
    </xf>
    <xf numFmtId="0" fontId="30" fillId="3" borderId="38" xfId="0" applyFont="1" applyFill="1" applyBorder="1" applyAlignment="1" applyProtection="1">
      <alignment horizontal="justify"/>
    </xf>
    <xf numFmtId="166" fontId="12" fillId="3" borderId="4" xfId="0" applyNumberFormat="1" applyFont="1" applyFill="1" applyBorder="1" applyAlignment="1" applyProtection="1">
      <alignment horizontal="justify"/>
    </xf>
    <xf numFmtId="0" fontId="30" fillId="3" borderId="4" xfId="0" applyFont="1" applyFill="1" applyBorder="1" applyAlignment="1" applyProtection="1">
      <alignment horizontal="justify"/>
    </xf>
    <xf numFmtId="0" fontId="31" fillId="3" borderId="4" xfId="0" applyFont="1" applyFill="1" applyBorder="1" applyAlignment="1" applyProtection="1">
      <alignment horizontal="justify"/>
    </xf>
    <xf numFmtId="0" fontId="30" fillId="0" borderId="38" xfId="0" applyFont="1" applyFill="1" applyBorder="1" applyAlignment="1" applyProtection="1">
      <alignment horizontal="justify"/>
    </xf>
    <xf numFmtId="0" fontId="1" fillId="0" borderId="6" xfId="0" applyFont="1" applyFill="1" applyBorder="1" applyAlignment="1" applyProtection="1">
      <alignment horizontal="justify"/>
    </xf>
    <xf numFmtId="166" fontId="12" fillId="0" borderId="4" xfId="0" applyNumberFormat="1" applyFont="1" applyFill="1" applyBorder="1" applyAlignment="1" applyProtection="1">
      <alignment horizontal="justify"/>
    </xf>
    <xf numFmtId="0" fontId="30" fillId="0" borderId="4" xfId="0" applyFont="1" applyFill="1" applyBorder="1" applyAlignment="1" applyProtection="1">
      <alignment horizontal="justify"/>
    </xf>
    <xf numFmtId="0" fontId="31" fillId="0" borderId="4" xfId="0" applyFont="1" applyFill="1" applyBorder="1" applyAlignment="1" applyProtection="1">
      <alignment horizontal="justify"/>
    </xf>
    <xf numFmtId="165" fontId="95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 applyProtection="1">
      <alignment horizontal="right"/>
    </xf>
    <xf numFmtId="2" fontId="26" fillId="19" borderId="4" xfId="0" applyNumberFormat="1" applyFont="1" applyFill="1" applyBorder="1" applyAlignment="1" applyProtection="1">
      <alignment horizontal="center"/>
    </xf>
    <xf numFmtId="2" fontId="25" fillId="19" borderId="4" xfId="0" applyNumberFormat="1" applyFont="1" applyFill="1" applyBorder="1" applyAlignment="1" applyProtection="1">
      <alignment horizontal="justify"/>
    </xf>
    <xf numFmtId="0" fontId="25" fillId="12" borderId="4" xfId="0" applyFont="1" applyFill="1" applyBorder="1" applyAlignment="1" applyProtection="1">
      <alignment horizontal="justify"/>
    </xf>
    <xf numFmtId="166" fontId="28" fillId="0" borderId="6" xfId="0" applyNumberFormat="1" applyFont="1" applyFill="1" applyBorder="1" applyAlignment="1" applyProtection="1">
      <alignment horizontal="justify" textRotation="90"/>
    </xf>
    <xf numFmtId="0" fontId="12" fillId="8" borderId="0" xfId="0" applyFont="1" applyFill="1" applyBorder="1" applyAlignment="1" applyProtection="1">
      <alignment horizontal="justify"/>
    </xf>
    <xf numFmtId="0" fontId="10" fillId="6" borderId="4" xfId="0" applyFont="1" applyFill="1" applyBorder="1" applyAlignment="1" applyProtection="1">
      <alignment horizontal="right"/>
    </xf>
    <xf numFmtId="0" fontId="21" fillId="8" borderId="4" xfId="0" applyFont="1" applyFill="1" applyBorder="1" applyAlignment="1" applyProtection="1">
      <alignment horizontal="right"/>
    </xf>
    <xf numFmtId="49" fontId="28" fillId="8" borderId="4" xfId="0" applyNumberFormat="1" applyFont="1" applyFill="1" applyBorder="1" applyAlignment="1" applyProtection="1">
      <alignment horizontal="right"/>
    </xf>
    <xf numFmtId="0" fontId="25" fillId="19" borderId="4" xfId="0" applyFont="1" applyFill="1" applyBorder="1" applyAlignment="1" applyProtection="1">
      <alignment horizontal="justify"/>
    </xf>
    <xf numFmtId="0" fontId="12" fillId="8" borderId="6" xfId="0" applyFont="1" applyFill="1" applyBorder="1" applyAlignment="1" applyProtection="1">
      <alignment horizontal="justify"/>
    </xf>
    <xf numFmtId="0" fontId="12" fillId="0" borderId="6" xfId="0" applyFont="1" applyFill="1" applyBorder="1" applyAlignment="1" applyProtection="1">
      <alignment horizontal="right"/>
    </xf>
    <xf numFmtId="2" fontId="43" fillId="19" borderId="4" xfId="0" applyNumberFormat="1" applyFont="1" applyFill="1" applyBorder="1" applyProtection="1"/>
    <xf numFmtId="0" fontId="22" fillId="5" borderId="4" xfId="0" applyFont="1" applyFill="1" applyBorder="1" applyAlignment="1" applyProtection="1">
      <alignment horizontal="justify"/>
    </xf>
    <xf numFmtId="0" fontId="41" fillId="3" borderId="4" xfId="0" applyFont="1" applyFill="1" applyBorder="1" applyAlignment="1" applyProtection="1">
      <alignment horizontal="justify"/>
    </xf>
    <xf numFmtId="0" fontId="41" fillId="3" borderId="4" xfId="0" applyFont="1" applyFill="1" applyBorder="1" applyAlignment="1" applyProtection="1">
      <alignment horizontal="right"/>
    </xf>
    <xf numFmtId="0" fontId="33" fillId="20" borderId="122" xfId="0" applyFont="1" applyFill="1" applyBorder="1" applyAlignment="1" applyProtection="1">
      <alignment horizontal="justify" vertical="center"/>
    </xf>
    <xf numFmtId="2" fontId="95" fillId="36" borderId="4" xfId="0" applyNumberFormat="1" applyFont="1" applyFill="1" applyBorder="1" applyAlignment="1" applyProtection="1">
      <alignment horizontal="center"/>
    </xf>
    <xf numFmtId="166" fontId="28" fillId="3" borderId="4" xfId="0" applyNumberFormat="1" applyFont="1" applyFill="1" applyBorder="1" applyAlignment="1" applyProtection="1">
      <alignment horizontal="justify" textRotation="90"/>
    </xf>
    <xf numFmtId="0" fontId="32" fillId="3" borderId="4" xfId="0" applyFont="1" applyFill="1" applyBorder="1" applyAlignment="1" applyProtection="1">
      <alignment horizontal="justify"/>
    </xf>
    <xf numFmtId="0" fontId="22" fillId="12" borderId="4" xfId="0" applyFont="1" applyFill="1" applyBorder="1" applyAlignment="1" applyProtection="1">
      <alignment horizontal="justify"/>
    </xf>
    <xf numFmtId="166" fontId="28" fillId="0" borderId="4" xfId="0" applyNumberFormat="1" applyFont="1" applyFill="1" applyBorder="1" applyAlignment="1" applyProtection="1">
      <alignment horizontal="justify" textRotation="90"/>
    </xf>
    <xf numFmtId="0" fontId="22" fillId="8" borderId="4" xfId="0" applyFont="1" applyFill="1" applyBorder="1" applyAlignment="1" applyProtection="1">
      <alignment horizontal="justify"/>
    </xf>
    <xf numFmtId="0" fontId="28" fillId="8" borderId="6" xfId="0" applyFont="1" applyFill="1" applyBorder="1" applyAlignment="1" applyProtection="1">
      <alignment horizontal="justify"/>
    </xf>
    <xf numFmtId="49" fontId="12" fillId="8" borderId="14" xfId="0" applyNumberFormat="1" applyFont="1" applyFill="1" applyBorder="1" applyAlignment="1" applyProtection="1">
      <alignment horizontal="justify"/>
    </xf>
    <xf numFmtId="0" fontId="28" fillId="0" borderId="6" xfId="0" applyFont="1" applyFill="1" applyBorder="1" applyAlignment="1" applyProtection="1">
      <alignment horizontal="justify" textRotation="90"/>
    </xf>
    <xf numFmtId="0" fontId="22" fillId="10" borderId="4" xfId="0" applyFont="1" applyFill="1" applyBorder="1" applyAlignment="1" applyProtection="1">
      <alignment horizontal="justify"/>
    </xf>
    <xf numFmtId="0" fontId="22" fillId="10" borderId="7" xfId="0" applyFont="1" applyFill="1" applyBorder="1" applyAlignment="1" applyProtection="1">
      <alignment horizontal="justify"/>
    </xf>
    <xf numFmtId="49" fontId="28" fillId="0" borderId="7" xfId="0" applyNumberFormat="1" applyFont="1" applyFill="1" applyBorder="1" applyAlignment="1" applyProtection="1">
      <alignment horizontal="right"/>
    </xf>
    <xf numFmtId="0" fontId="22" fillId="12" borderId="7" xfId="0" applyFont="1" applyFill="1" applyBorder="1" applyAlignment="1" applyProtection="1">
      <alignment horizontal="justify"/>
    </xf>
    <xf numFmtId="0" fontId="12" fillId="9" borderId="4" xfId="0" applyFont="1" applyFill="1" applyBorder="1" applyAlignment="1" applyProtection="1">
      <alignment horizontal="justify"/>
    </xf>
    <xf numFmtId="0" fontId="22" fillId="3" borderId="7" xfId="0" applyFont="1" applyFill="1" applyBorder="1" applyAlignment="1" applyProtection="1">
      <alignment horizontal="justify"/>
    </xf>
    <xf numFmtId="0" fontId="41" fillId="0" borderId="0" xfId="0" applyFont="1" applyFill="1" applyBorder="1" applyAlignment="1" applyProtection="1">
      <alignment horizontal="right"/>
    </xf>
    <xf numFmtId="0" fontId="32" fillId="9" borderId="4" xfId="0" applyFont="1" applyFill="1" applyBorder="1" applyAlignment="1" applyProtection="1">
      <alignment horizontal="justify"/>
    </xf>
    <xf numFmtId="0" fontId="42" fillId="17" borderId="4" xfId="0" applyFont="1" applyFill="1" applyBorder="1" applyAlignment="1" applyProtection="1">
      <alignment horizontal="justify" textRotation="90"/>
    </xf>
    <xf numFmtId="0" fontId="30" fillId="3" borderId="4" xfId="0" applyFont="1" applyFill="1" applyBorder="1" applyAlignment="1" applyProtection="1">
      <alignment horizontal="justify" vertical="center"/>
    </xf>
    <xf numFmtId="0" fontId="1" fillId="0" borderId="4" xfId="0" applyFont="1" applyFill="1" applyBorder="1" applyAlignment="1" applyProtection="1">
      <alignment horizontal="left"/>
    </xf>
    <xf numFmtId="166" fontId="28" fillId="3" borderId="6" xfId="0" applyNumberFormat="1" applyFont="1" applyFill="1" applyBorder="1" applyAlignment="1" applyProtection="1">
      <alignment horizontal="justify" textRotation="90"/>
    </xf>
    <xf numFmtId="0" fontId="32" fillId="9" borderId="114" xfId="0" applyFont="1" applyFill="1" applyBorder="1" applyAlignment="1" applyProtection="1">
      <alignment horizontal="justify"/>
    </xf>
    <xf numFmtId="0" fontId="32" fillId="9" borderId="0" xfId="0" applyFont="1" applyFill="1" applyBorder="1" applyAlignment="1" applyProtection="1">
      <alignment horizontal="justify"/>
    </xf>
    <xf numFmtId="49" fontId="12" fillId="0" borderId="0" xfId="0" applyNumberFormat="1" applyFont="1" applyBorder="1" applyAlignment="1" applyProtection="1">
      <alignment horizontal="right"/>
    </xf>
    <xf numFmtId="0" fontId="1" fillId="0" borderId="7" xfId="0" applyFont="1" applyFill="1" applyBorder="1" applyAlignment="1" applyProtection="1">
      <alignment horizontal="justify"/>
    </xf>
    <xf numFmtId="166" fontId="1" fillId="6" borderId="4" xfId="0" applyNumberFormat="1" applyFont="1" applyFill="1" applyBorder="1" applyAlignment="1" applyProtection="1">
      <alignment horizontal="justify"/>
    </xf>
    <xf numFmtId="49" fontId="12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37" fillId="19" borderId="4" xfId="0" applyFont="1" applyFill="1" applyBorder="1" applyAlignment="1" applyProtection="1">
      <alignment horizontal="center"/>
    </xf>
    <xf numFmtId="49" fontId="15" fillId="0" borderId="4" xfId="0" applyNumberFormat="1" applyFont="1" applyFill="1" applyBorder="1" applyAlignment="1" applyProtection="1">
      <alignment horizontal="center"/>
    </xf>
    <xf numFmtId="0" fontId="39" fillId="0" borderId="4" xfId="0" applyFont="1" applyFill="1" applyBorder="1" applyAlignment="1" applyProtection="1">
      <alignment horizontal="justify"/>
    </xf>
    <xf numFmtId="168" fontId="43" fillId="19" borderId="4" xfId="4" applyNumberFormat="1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justify"/>
    </xf>
    <xf numFmtId="0" fontId="9" fillId="0" borderId="0" xfId="0" applyFont="1" applyFill="1" applyBorder="1" applyAlignment="1" applyProtection="1">
      <alignment horizontal="justify"/>
    </xf>
    <xf numFmtId="0" fontId="10" fillId="6" borderId="4" xfId="0" applyFont="1" applyFill="1" applyBorder="1" applyAlignment="1" applyProtection="1">
      <alignment horizontal="justify"/>
    </xf>
    <xf numFmtId="0" fontId="22" fillId="17" borderId="17" xfId="0" applyFont="1" applyFill="1" applyBorder="1" applyAlignment="1" applyProtection="1">
      <alignment horizontal="justify"/>
    </xf>
    <xf numFmtId="168" fontId="12" fillId="0" borderId="4" xfId="0" applyNumberFormat="1" applyFont="1" applyFill="1" applyBorder="1" applyAlignment="1" applyProtection="1">
      <alignment horizontal="justify"/>
    </xf>
    <xf numFmtId="2" fontId="12" fillId="0" borderId="4" xfId="0" applyNumberFormat="1" applyFont="1" applyFill="1" applyBorder="1" applyAlignment="1" applyProtection="1">
      <alignment horizontal="justify"/>
    </xf>
    <xf numFmtId="0" fontId="39" fillId="0" borderId="4" xfId="0" applyFont="1" applyFill="1" applyBorder="1" applyAlignment="1" applyProtection="1">
      <alignment horizontal="center"/>
    </xf>
    <xf numFmtId="0" fontId="22" fillId="5" borderId="17" xfId="0" applyFont="1" applyFill="1" applyBorder="1" applyAlignment="1" applyProtection="1">
      <alignment horizontal="justify"/>
    </xf>
    <xf numFmtId="0" fontId="12" fillId="12" borderId="4" xfId="0" applyFont="1" applyFill="1" applyBorder="1" applyAlignment="1" applyProtection="1">
      <alignment horizontal="justify"/>
    </xf>
    <xf numFmtId="0" fontId="59" fillId="0" borderId="88" xfId="0" applyFont="1" applyBorder="1" applyAlignment="1" applyProtection="1">
      <alignment horizontal="justify"/>
    </xf>
    <xf numFmtId="0" fontId="59" fillId="0" borderId="51" xfId="0" applyFont="1" applyBorder="1" applyAlignment="1" applyProtection="1">
      <alignment horizontal="right"/>
    </xf>
    <xf numFmtId="0" fontId="59" fillId="0" borderId="66" xfId="0" applyFont="1" applyBorder="1" applyAlignment="1" applyProtection="1">
      <alignment horizontal="justify"/>
    </xf>
    <xf numFmtId="0" fontId="59" fillId="0" borderId="65" xfId="0" applyFont="1" applyBorder="1" applyAlignment="1" applyProtection="1">
      <alignment horizontal="justify"/>
    </xf>
    <xf numFmtId="0" fontId="83" fillId="0" borderId="4" xfId="0" applyFont="1" applyBorder="1" applyAlignment="1" applyProtection="1">
      <alignment horizontal="center" vertical="center"/>
    </xf>
    <xf numFmtId="0" fontId="83" fillId="0" borderId="66" xfId="0" applyFont="1" applyBorder="1" applyAlignment="1" applyProtection="1">
      <alignment horizontal="center" vertical="center"/>
    </xf>
    <xf numFmtId="0" fontId="22" fillId="14" borderId="38" xfId="0" applyFont="1" applyFill="1" applyBorder="1" applyAlignment="1" applyProtection="1">
      <alignment horizontal="justify"/>
    </xf>
    <xf numFmtId="0" fontId="84" fillId="0" borderId="4" xfId="0" applyFont="1" applyBorder="1" applyAlignment="1" applyProtection="1">
      <alignment horizontal="center" vertical="center"/>
    </xf>
    <xf numFmtId="0" fontId="84" fillId="0" borderId="66" xfId="0" applyFont="1" applyBorder="1" applyAlignment="1" applyProtection="1">
      <alignment horizontal="center" vertical="center"/>
    </xf>
    <xf numFmtId="0" fontId="22" fillId="14" borderId="17" xfId="0" applyFont="1" applyFill="1" applyBorder="1" applyAlignment="1" applyProtection="1">
      <alignment horizontal="justify"/>
    </xf>
    <xf numFmtId="0" fontId="59" fillId="0" borderId="70" xfId="0" applyFont="1" applyBorder="1" applyAlignment="1" applyProtection="1">
      <alignment horizontal="justify"/>
    </xf>
    <xf numFmtId="0" fontId="59" fillId="0" borderId="68" xfId="0" applyFont="1" applyBorder="1" applyAlignment="1" applyProtection="1">
      <alignment horizontal="justify"/>
    </xf>
    <xf numFmtId="0" fontId="84" fillId="0" borderId="68" xfId="0" applyFont="1" applyBorder="1" applyAlignment="1" applyProtection="1">
      <alignment horizontal="center" vertical="center"/>
    </xf>
    <xf numFmtId="0" fontId="84" fillId="0" borderId="69" xfId="0" applyFont="1" applyBorder="1" applyAlignment="1" applyProtection="1">
      <alignment horizontal="center" vertical="center"/>
    </xf>
    <xf numFmtId="0" fontId="12" fillId="13" borderId="4" xfId="0" applyFont="1" applyFill="1" applyBorder="1" applyAlignment="1" applyProtection="1">
      <alignment horizontal="justify"/>
    </xf>
    <xf numFmtId="0" fontId="12" fillId="17" borderId="6" xfId="0" applyFont="1" applyFill="1" applyBorder="1" applyAlignment="1" applyProtection="1">
      <alignment horizontal="justify"/>
    </xf>
    <xf numFmtId="0" fontId="12" fillId="17" borderId="7" xfId="0" applyFont="1" applyFill="1" applyBorder="1" applyAlignment="1" applyProtection="1">
      <alignment horizontal="justify"/>
    </xf>
    <xf numFmtId="0" fontId="39" fillId="26" borderId="4" xfId="0" applyFont="1" applyFill="1" applyBorder="1" applyAlignment="1" applyProtection="1">
      <alignment horizontal="center"/>
    </xf>
    <xf numFmtId="2" fontId="26" fillId="6" borderId="4" xfId="0" applyNumberFormat="1" applyFont="1" applyFill="1" applyBorder="1" applyAlignment="1" applyProtection="1">
      <alignment horizontal="center"/>
    </xf>
    <xf numFmtId="0" fontId="25" fillId="26" borderId="4" xfId="0" applyFont="1" applyFill="1" applyBorder="1" applyAlignment="1" applyProtection="1">
      <alignment horizontal="center"/>
    </xf>
    <xf numFmtId="168" fontId="43" fillId="6" borderId="4" xfId="4" applyNumberFormat="1" applyFont="1" applyFill="1" applyBorder="1" applyProtection="1"/>
    <xf numFmtId="0" fontId="25" fillId="31" borderId="4" xfId="0" applyFont="1" applyFill="1" applyBorder="1" applyAlignment="1" applyProtection="1">
      <alignment horizontal="left"/>
    </xf>
    <xf numFmtId="0" fontId="93" fillId="6" borderId="4" xfId="0" applyFont="1" applyFill="1" applyBorder="1" applyAlignment="1" applyProtection="1">
      <alignment horizontal="center"/>
    </xf>
    <xf numFmtId="165" fontId="93" fillId="6" borderId="4" xfId="0" applyNumberFormat="1" applyFont="1" applyFill="1" applyBorder="1" applyAlignment="1" applyProtection="1">
      <alignment horizontal="center"/>
    </xf>
    <xf numFmtId="168" fontId="12" fillId="0" borderId="4" xfId="0" applyNumberFormat="1" applyFont="1" applyBorder="1" applyAlignment="1" applyProtection="1">
      <alignment horizontal="justify"/>
    </xf>
    <xf numFmtId="0" fontId="12" fillId="17" borderId="4" xfId="0" applyFont="1" applyFill="1" applyBorder="1" applyAlignment="1" applyProtection="1">
      <alignment horizontal="justify"/>
    </xf>
    <xf numFmtId="0" fontId="12" fillId="31" borderId="4" xfId="0" applyFont="1" applyFill="1" applyBorder="1" applyAlignment="1" applyProtection="1">
      <alignment horizontal="center"/>
    </xf>
    <xf numFmtId="0" fontId="12" fillId="31" borderId="4" xfId="0" applyFont="1" applyFill="1" applyBorder="1" applyAlignment="1" applyProtection="1">
      <alignment horizontal="justify"/>
    </xf>
    <xf numFmtId="168" fontId="25" fillId="6" borderId="4" xfId="4" applyNumberFormat="1" applyFont="1" applyFill="1" applyBorder="1" applyProtection="1"/>
    <xf numFmtId="0" fontId="22" fillId="6" borderId="4" xfId="0" applyFont="1" applyFill="1" applyBorder="1" applyProtection="1"/>
    <xf numFmtId="0" fontId="29" fillId="17" borderId="4" xfId="0" applyFont="1" applyFill="1" applyBorder="1" applyAlignment="1" applyProtection="1">
      <alignment horizontal="justify"/>
    </xf>
    <xf numFmtId="0" fontId="82" fillId="34" borderId="4" xfId="0" applyFont="1" applyFill="1" applyBorder="1" applyAlignment="1" applyProtection="1">
      <alignment horizontal="center"/>
    </xf>
    <xf numFmtId="0" fontId="88" fillId="0" borderId="6" xfId="0" applyFont="1" applyFill="1" applyBorder="1" applyAlignment="1" applyProtection="1">
      <alignment horizontal="center"/>
    </xf>
    <xf numFmtId="165" fontId="12" fillId="0" borderId="4" xfId="0" applyNumberFormat="1" applyFont="1" applyBorder="1" applyAlignment="1" applyProtection="1">
      <alignment horizontal="justify"/>
    </xf>
    <xf numFmtId="168" fontId="26" fillId="17" borderId="4" xfId="0" applyNumberFormat="1" applyFont="1" applyFill="1" applyBorder="1" applyAlignment="1" applyProtection="1">
      <alignment horizontal="justify"/>
    </xf>
    <xf numFmtId="0" fontId="82" fillId="29" borderId="4" xfId="0" applyFont="1" applyFill="1" applyBorder="1" applyAlignment="1" applyProtection="1">
      <alignment horizontal="center"/>
    </xf>
    <xf numFmtId="165" fontId="86" fillId="31" borderId="4" xfId="0" applyNumberFormat="1" applyFont="1" applyFill="1" applyBorder="1" applyAlignment="1" applyProtection="1">
      <alignment horizontal="center"/>
    </xf>
    <xf numFmtId="0" fontId="12" fillId="18" borderId="4" xfId="0" applyFont="1" applyFill="1" applyBorder="1" applyAlignment="1" applyProtection="1">
      <alignment horizontal="justify"/>
    </xf>
    <xf numFmtId="0" fontId="25" fillId="0" borderId="4" xfId="0" applyFont="1" applyFill="1" applyBorder="1" applyProtection="1"/>
    <xf numFmtId="165" fontId="86" fillId="26" borderId="4" xfId="0" applyNumberFormat="1" applyFont="1" applyFill="1" applyBorder="1" applyAlignment="1" applyProtection="1">
      <alignment horizontal="center"/>
    </xf>
    <xf numFmtId="171" fontId="96" fillId="36" borderId="4" xfId="0" applyNumberFormat="1" applyFont="1" applyFill="1" applyBorder="1" applyAlignment="1" applyProtection="1">
      <alignment horizontal="center"/>
    </xf>
    <xf numFmtId="2" fontId="25" fillId="0" borderId="4" xfId="0" applyNumberFormat="1" applyFont="1" applyFill="1" applyBorder="1" applyProtection="1"/>
    <xf numFmtId="171" fontId="95" fillId="36" borderId="4" xfId="0" applyNumberFormat="1" applyFont="1" applyFill="1" applyBorder="1" applyAlignment="1" applyProtection="1">
      <alignment horizontal="center"/>
    </xf>
    <xf numFmtId="0" fontId="82" fillId="29" borderId="6" xfId="0" applyFont="1" applyFill="1" applyBorder="1" applyAlignment="1" applyProtection="1">
      <alignment horizontal="center"/>
    </xf>
    <xf numFmtId="0" fontId="88" fillId="17" borderId="6" xfId="0" applyFont="1" applyFill="1" applyBorder="1" applyAlignment="1" applyProtection="1">
      <alignment horizontal="center"/>
    </xf>
    <xf numFmtId="0" fontId="21" fillId="17" borderId="6" xfId="0" applyFont="1" applyFill="1" applyBorder="1" applyAlignment="1" applyProtection="1">
      <alignment horizontal="justify"/>
    </xf>
    <xf numFmtId="0" fontId="12" fillId="8" borderId="4" xfId="0" applyFont="1" applyFill="1" applyBorder="1" applyProtection="1"/>
    <xf numFmtId="0" fontId="12" fillId="7" borderId="4" xfId="0" applyFont="1" applyFill="1" applyBorder="1" applyAlignment="1" applyProtection="1">
      <alignment horizontal="justify"/>
    </xf>
    <xf numFmtId="2" fontId="25" fillId="6" borderId="4" xfId="0" applyNumberFormat="1" applyFont="1" applyFill="1" applyBorder="1" applyAlignment="1" applyProtection="1">
      <alignment horizontal="justify"/>
    </xf>
    <xf numFmtId="0" fontId="21" fillId="8" borderId="6" xfId="0" applyFont="1" applyFill="1" applyBorder="1" applyAlignment="1" applyProtection="1">
      <alignment horizontal="right"/>
    </xf>
    <xf numFmtId="49" fontId="12" fillId="8" borderId="6" xfId="0" applyNumberFormat="1" applyFont="1" applyFill="1" applyBorder="1" applyAlignment="1" applyProtection="1">
      <alignment horizontal="justify"/>
    </xf>
    <xf numFmtId="49" fontId="12" fillId="0" borderId="26" xfId="0" applyNumberFormat="1" applyFont="1" applyBorder="1" applyAlignment="1" applyProtection="1">
      <alignment horizontal="justify"/>
    </xf>
    <xf numFmtId="2" fontId="12" fillId="8" borderId="6" xfId="0" applyNumberFormat="1" applyFont="1" applyFill="1" applyBorder="1" applyAlignment="1" applyProtection="1">
      <alignment horizontal="justify"/>
    </xf>
    <xf numFmtId="49" fontId="28" fillId="8" borderId="6" xfId="0" applyNumberFormat="1" applyFont="1" applyFill="1" applyBorder="1" applyAlignment="1" applyProtection="1">
      <alignment horizontal="right"/>
    </xf>
    <xf numFmtId="0" fontId="25" fillId="6" borderId="6" xfId="0" applyFont="1" applyFill="1" applyBorder="1" applyAlignment="1" applyProtection="1">
      <alignment horizontal="justify"/>
    </xf>
    <xf numFmtId="0" fontId="95" fillId="36" borderId="6" xfId="0" applyFont="1" applyFill="1" applyBorder="1" applyAlignment="1" applyProtection="1">
      <alignment horizontal="center"/>
    </xf>
    <xf numFmtId="0" fontId="25" fillId="6" borderId="4" xfId="0" applyFont="1" applyFill="1" applyBorder="1" applyAlignment="1" applyProtection="1">
      <alignment horizontal="justify"/>
    </xf>
    <xf numFmtId="165" fontId="12" fillId="0" borderId="4" xfId="0" applyNumberFormat="1" applyFont="1" applyFill="1" applyBorder="1" applyAlignment="1" applyProtection="1">
      <alignment horizontal="justify"/>
    </xf>
    <xf numFmtId="0" fontId="28" fillId="0" borderId="4" xfId="0" applyFont="1" applyFill="1" applyBorder="1" applyAlignment="1" applyProtection="1">
      <alignment horizontal="justify" vertical="center"/>
    </xf>
    <xf numFmtId="0" fontId="30" fillId="3" borderId="30" xfId="0" applyFont="1" applyFill="1" applyBorder="1" applyAlignment="1" applyProtection="1">
      <alignment horizontal="justify"/>
    </xf>
    <xf numFmtId="165" fontId="25" fillId="17" borderId="7" xfId="0" applyNumberFormat="1" applyFont="1" applyFill="1" applyBorder="1" applyAlignment="1" applyProtection="1">
      <alignment horizontal="center"/>
    </xf>
    <xf numFmtId="166" fontId="28" fillId="3" borderId="7" xfId="0" applyNumberFormat="1" applyFont="1" applyFill="1" applyBorder="1" applyAlignment="1" applyProtection="1">
      <alignment horizontal="justify" textRotation="90"/>
    </xf>
    <xf numFmtId="0" fontId="13" fillId="0" borderId="7" xfId="0" applyFont="1" applyBorder="1" applyAlignment="1" applyProtection="1">
      <alignment horizontal="justify"/>
    </xf>
    <xf numFmtId="0" fontId="25" fillId="0" borderId="7" xfId="0" applyFont="1" applyBorder="1" applyAlignment="1" applyProtection="1">
      <alignment horizontal="center"/>
    </xf>
    <xf numFmtId="0" fontId="32" fillId="3" borderId="7" xfId="0" applyFont="1" applyFill="1" applyBorder="1" applyAlignment="1" applyProtection="1">
      <alignment horizontal="justify"/>
    </xf>
    <xf numFmtId="0" fontId="31" fillId="3" borderId="7" xfId="0" applyFont="1" applyFill="1" applyBorder="1" applyAlignment="1" applyProtection="1">
      <alignment horizontal="justify"/>
    </xf>
    <xf numFmtId="0" fontId="1" fillId="0" borderId="16" xfId="0" applyFont="1" applyFill="1" applyBorder="1" applyProtection="1"/>
    <xf numFmtId="165" fontId="86" fillId="31" borderId="7" xfId="0" applyNumberFormat="1" applyFont="1" applyFill="1" applyBorder="1" applyAlignment="1" applyProtection="1">
      <alignment horizontal="center"/>
    </xf>
    <xf numFmtId="0" fontId="33" fillId="13" borderId="7" xfId="0" applyFont="1" applyFill="1" applyBorder="1" applyAlignment="1" applyProtection="1">
      <alignment horizontal="justify" vertical="center"/>
    </xf>
    <xf numFmtId="0" fontId="43" fillId="6" borderId="7" xfId="0" applyFont="1" applyFill="1" applyBorder="1" applyProtection="1"/>
    <xf numFmtId="2" fontId="95" fillId="36" borderId="7" xfId="0" applyNumberFormat="1" applyFont="1" applyFill="1" applyBorder="1" applyAlignment="1" applyProtection="1">
      <alignment horizontal="center"/>
    </xf>
    <xf numFmtId="0" fontId="12" fillId="0" borderId="7" xfId="0" applyFont="1" applyBorder="1" applyAlignment="1" applyProtection="1">
      <alignment horizontal="justify"/>
    </xf>
    <xf numFmtId="165" fontId="25" fillId="17" borderId="4" xfId="0" applyNumberFormat="1" applyFont="1" applyFill="1" applyBorder="1" applyAlignment="1" applyProtection="1">
      <alignment horizontal="center"/>
    </xf>
    <xf numFmtId="0" fontId="43" fillId="6" borderId="4" xfId="0" applyFont="1" applyFill="1" applyBorder="1" applyProtection="1"/>
    <xf numFmtId="2" fontId="22" fillId="6" borderId="4" xfId="0" applyNumberFormat="1" applyFont="1" applyFill="1" applyBorder="1" applyAlignment="1" applyProtection="1">
      <alignment horizontal="right"/>
    </xf>
    <xf numFmtId="165" fontId="12" fillId="8" borderId="6" xfId="0" applyNumberFormat="1" applyFont="1" applyFill="1" applyBorder="1" applyAlignment="1" applyProtection="1">
      <alignment horizontal="justify"/>
    </xf>
    <xf numFmtId="0" fontId="28" fillId="8" borderId="6" xfId="0" applyFont="1" applyFill="1" applyBorder="1" applyAlignment="1" applyProtection="1">
      <alignment horizontal="justify" textRotation="90"/>
    </xf>
    <xf numFmtId="0" fontId="12" fillId="0" borderId="4" xfId="0" applyNumberFormat="1" applyFont="1" applyFill="1" applyBorder="1" applyAlignment="1" applyProtection="1">
      <alignment horizontal="right"/>
    </xf>
    <xf numFmtId="1" fontId="12" fillId="17" borderId="6" xfId="0" applyNumberFormat="1" applyFont="1" applyFill="1" applyBorder="1" applyAlignment="1" applyProtection="1">
      <alignment horizontal="justify"/>
    </xf>
    <xf numFmtId="2" fontId="22" fillId="6" borderId="4" xfId="0" applyNumberFormat="1" applyFont="1" applyFill="1" applyBorder="1" applyProtection="1"/>
    <xf numFmtId="0" fontId="22" fillId="3" borderId="33" xfId="0" applyFont="1" applyFill="1" applyBorder="1" applyAlignment="1" applyProtection="1">
      <alignment horizontal="justify"/>
    </xf>
    <xf numFmtId="1" fontId="12" fillId="0" borderId="6" xfId="0" applyNumberFormat="1" applyFont="1" applyFill="1" applyBorder="1" applyAlignment="1" applyProtection="1">
      <alignment horizontal="justify"/>
    </xf>
    <xf numFmtId="0" fontId="2" fillId="27" borderId="4" xfId="0" applyFont="1" applyFill="1" applyBorder="1" applyAlignment="1" applyProtection="1">
      <alignment horizontal="justify"/>
    </xf>
    <xf numFmtId="0" fontId="26" fillId="30" borderId="4" xfId="0" applyFont="1" applyFill="1" applyBorder="1" applyAlignment="1" applyProtection="1">
      <alignment horizontal="center"/>
    </xf>
    <xf numFmtId="165" fontId="25" fillId="6" borderId="4" xfId="0" applyNumberFormat="1" applyFont="1" applyFill="1" applyBorder="1" applyAlignment="1" applyProtection="1">
      <alignment horizontal="justify"/>
    </xf>
    <xf numFmtId="0" fontId="37" fillId="6" borderId="4" xfId="0" applyFont="1" applyFill="1" applyBorder="1" applyAlignment="1" applyProtection="1">
      <alignment horizontal="center"/>
    </xf>
    <xf numFmtId="0" fontId="86" fillId="27" borderId="4" xfId="0" applyFont="1" applyFill="1" applyBorder="1" applyAlignment="1" applyProtection="1">
      <alignment horizontal="center"/>
    </xf>
    <xf numFmtId="165" fontId="43" fillId="6" borderId="4" xfId="0" applyNumberFormat="1" applyFont="1" applyFill="1" applyBorder="1" applyAlignment="1" applyProtection="1">
      <alignment horizontal="center"/>
    </xf>
    <xf numFmtId="0" fontId="12" fillId="20" borderId="4" xfId="0" applyFont="1" applyFill="1" applyBorder="1" applyAlignment="1" applyProtection="1">
      <alignment horizontal="justify"/>
    </xf>
    <xf numFmtId="0" fontId="12" fillId="11" borderId="4" xfId="0" applyFont="1" applyFill="1" applyBorder="1" applyAlignment="1" applyProtection="1">
      <alignment horizontal="justify"/>
    </xf>
    <xf numFmtId="0" fontId="37" fillId="1" borderId="4" xfId="2" applyFont="1" applyFill="1" applyBorder="1" applyAlignment="1" applyProtection="1">
      <alignment horizontal="center" vertical="center"/>
    </xf>
    <xf numFmtId="0" fontId="108" fillId="41" borderId="4" xfId="0" applyFont="1" applyFill="1" applyBorder="1" applyAlignment="1" applyProtection="1">
      <alignment horizontal="center" vertical="center"/>
      <protection locked="0"/>
    </xf>
    <xf numFmtId="0" fontId="40" fillId="0" borderId="4" xfId="1" applyFont="1" applyFill="1" applyBorder="1" applyAlignment="1" applyProtection="1">
      <alignment horizontal="center" vertical="center" wrapText="1"/>
      <protection locked="0"/>
    </xf>
    <xf numFmtId="0" fontId="40" fillId="0" borderId="156" xfId="1" applyFont="1" applyFill="1" applyBorder="1" applyAlignment="1" applyProtection="1">
      <alignment horizontal="center" vertical="center" wrapText="1"/>
      <protection locked="0"/>
    </xf>
    <xf numFmtId="0" fontId="115" fillId="4" borderId="4" xfId="1" applyFont="1" applyFill="1" applyBorder="1" applyAlignment="1" applyProtection="1">
      <alignment horizontal="center" vertical="center" wrapText="1"/>
      <protection locked="0"/>
    </xf>
    <xf numFmtId="0" fontId="115" fillId="4" borderId="156" xfId="1" applyFont="1" applyFill="1" applyBorder="1" applyAlignment="1" applyProtection="1">
      <alignment horizontal="center" vertical="center" wrapText="1"/>
      <protection locked="0"/>
    </xf>
    <xf numFmtId="0" fontId="103" fillId="1" borderId="4" xfId="2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/>
    </xf>
    <xf numFmtId="0" fontId="52" fillId="0" borderId="7" xfId="0" applyFont="1" applyFill="1" applyBorder="1" applyProtection="1"/>
    <xf numFmtId="0" fontId="0" fillId="0" borderId="24" xfId="0" applyFill="1" applyBorder="1" applyProtection="1"/>
    <xf numFmtId="0" fontId="130" fillId="0" borderId="4" xfId="0" applyFont="1" applyBorder="1" applyProtection="1"/>
    <xf numFmtId="0" fontId="131" fillId="0" borderId="4" xfId="0" applyFont="1" applyFill="1" applyBorder="1" applyProtection="1">
      <protection locked="0"/>
    </xf>
    <xf numFmtId="0" fontId="80" fillId="0" borderId="4" xfId="0" applyFont="1" applyBorder="1" applyProtection="1"/>
    <xf numFmtId="164" fontId="18" fillId="0" borderId="0" xfId="0" applyNumberFormat="1" applyFont="1" applyProtection="1"/>
    <xf numFmtId="164" fontId="0" fillId="0" borderId="0" xfId="0" applyNumberFormat="1" applyProtection="1"/>
    <xf numFmtId="0" fontId="16" fillId="0" borderId="0" xfId="0" applyFont="1" applyAlignment="1" applyProtection="1">
      <alignment horizontal="right"/>
    </xf>
    <xf numFmtId="164" fontId="16" fillId="0" borderId="0" xfId="0" applyNumberFormat="1" applyFont="1" applyProtection="1"/>
    <xf numFmtId="164" fontId="52" fillId="0" borderId="4" xfId="0" applyNumberFormat="1" applyFont="1" applyBorder="1" applyProtection="1"/>
    <xf numFmtId="167" fontId="52" fillId="0" borderId="4" xfId="0" applyNumberFormat="1" applyFont="1" applyBorder="1" applyProtection="1"/>
    <xf numFmtId="0" fontId="0" fillId="0" borderId="4" xfId="0" applyBorder="1" applyAlignment="1" applyProtection="1">
      <alignment horizontal="right"/>
    </xf>
    <xf numFmtId="0" fontId="132" fillId="0" borderId="4" xfId="0" applyFont="1" applyFill="1" applyBorder="1" applyAlignment="1">
      <alignment horizontal="center" vertical="center"/>
    </xf>
    <xf numFmtId="0" fontId="132" fillId="0" borderId="4" xfId="0" applyFont="1" applyBorder="1" applyAlignment="1">
      <alignment horizontal="center" vertical="center"/>
    </xf>
    <xf numFmtId="0" fontId="132" fillId="39" borderId="4" xfId="0" applyFont="1" applyFill="1" applyBorder="1" applyAlignment="1" applyProtection="1">
      <alignment horizontal="justify"/>
    </xf>
    <xf numFmtId="0" fontId="133" fillId="39" borderId="4" xfId="0" applyFont="1" applyFill="1" applyBorder="1" applyProtection="1"/>
    <xf numFmtId="0" fontId="133" fillId="39" borderId="15" xfId="0" applyFont="1" applyFill="1" applyBorder="1" applyProtection="1"/>
    <xf numFmtId="0" fontId="0" fillId="38" borderId="4" xfId="0" applyFill="1" applyBorder="1" applyProtection="1"/>
    <xf numFmtId="0" fontId="57" fillId="40" borderId="4" xfId="0" applyFont="1" applyFill="1" applyBorder="1" applyProtection="1"/>
    <xf numFmtId="0" fontId="31" fillId="0" borderId="14" xfId="0" applyFont="1" applyBorder="1" applyAlignment="1">
      <alignment horizontal="center" vertical="center"/>
    </xf>
    <xf numFmtId="0" fontId="31" fillId="2" borderId="14" xfId="0" applyFont="1" applyFill="1" applyBorder="1" applyAlignment="1">
      <alignment horizontal="justify"/>
    </xf>
    <xf numFmtId="0" fontId="31" fillId="0" borderId="4" xfId="0" applyFont="1" applyBorder="1" applyAlignment="1">
      <alignment horizontal="justify" vertical="center"/>
    </xf>
    <xf numFmtId="0" fontId="0" fillId="12" borderId="4" xfId="0" applyFill="1" applyBorder="1" applyProtection="1"/>
    <xf numFmtId="0" fontId="135" fillId="12" borderId="4" xfId="0" applyFont="1" applyFill="1" applyBorder="1" applyProtection="1"/>
    <xf numFmtId="0" fontId="59" fillId="0" borderId="4" xfId="0" applyFont="1" applyBorder="1" applyAlignment="1">
      <alignment horizontal="center"/>
    </xf>
    <xf numFmtId="0" fontId="31" fillId="0" borderId="4" xfId="0" applyFont="1" applyBorder="1" applyAlignment="1" applyProtection="1">
      <alignment horizontal="justify"/>
    </xf>
    <xf numFmtId="0" fontId="0" fillId="44" borderId="0" xfId="0" applyFill="1"/>
    <xf numFmtId="0" fontId="0" fillId="45" borderId="0" xfId="0" applyFill="1" applyAlignment="1">
      <alignment vertical="center" wrapText="1"/>
    </xf>
    <xf numFmtId="0" fontId="0" fillId="45" borderId="4" xfId="0" applyFill="1" applyBorder="1" applyAlignment="1">
      <alignment vertical="center" wrapText="1"/>
    </xf>
    <xf numFmtId="0" fontId="0" fillId="44" borderId="4" xfId="0" applyFill="1" applyBorder="1"/>
    <xf numFmtId="0" fontId="135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justify" vertical="center"/>
    </xf>
    <xf numFmtId="0" fontId="12" fillId="2" borderId="4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justify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justify"/>
    </xf>
    <xf numFmtId="0" fontId="10" fillId="0" borderId="5" xfId="0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justify"/>
    </xf>
    <xf numFmtId="0" fontId="12" fillId="2" borderId="9" xfId="0" applyFont="1" applyFill="1" applyBorder="1" applyAlignment="1">
      <alignment horizontal="justify"/>
    </xf>
    <xf numFmtId="0" fontId="41" fillId="0" borderId="9" xfId="0" applyFont="1" applyBorder="1" applyAlignment="1">
      <alignment horizontal="center" vertical="center"/>
    </xf>
    <xf numFmtId="0" fontId="36" fillId="1" borderId="9" xfId="0" applyFont="1" applyFill="1" applyBorder="1" applyAlignment="1" applyProtection="1">
      <alignment horizontal="center" vertical="center"/>
      <protection locked="0"/>
    </xf>
    <xf numFmtId="0" fontId="34" fillId="42" borderId="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justify"/>
    </xf>
    <xf numFmtId="0" fontId="12" fillId="0" borderId="1" xfId="0" applyFont="1" applyFill="1" applyBorder="1" applyAlignment="1">
      <alignment horizontal="justify"/>
    </xf>
    <xf numFmtId="0" fontId="12" fillId="0" borderId="2" xfId="0" applyFont="1" applyBorder="1" applyAlignment="1">
      <alignment horizontal="justify"/>
    </xf>
    <xf numFmtId="0" fontId="21" fillId="0" borderId="3" xfId="0" applyFont="1" applyFill="1" applyBorder="1" applyAlignment="1">
      <alignment horizontal="justify"/>
    </xf>
    <xf numFmtId="0" fontId="21" fillId="0" borderId="5" xfId="0" applyFont="1" applyBorder="1" applyAlignment="1">
      <alignment horizontal="justify"/>
    </xf>
    <xf numFmtId="0" fontId="12" fillId="0" borderId="3" xfId="0" applyFont="1" applyFill="1" applyBorder="1" applyAlignment="1">
      <alignment horizontal="justify"/>
    </xf>
    <xf numFmtId="0" fontId="21" fillId="0" borderId="3" xfId="0" applyFont="1" applyFill="1" applyBorder="1" applyAlignment="1">
      <alignment horizontal="justify" vertical="center"/>
    </xf>
    <xf numFmtId="0" fontId="21" fillId="0" borderId="5" xfId="0" applyFont="1" applyFill="1" applyBorder="1" applyAlignment="1">
      <alignment horizontal="justify" vertical="center"/>
    </xf>
    <xf numFmtId="0" fontId="21" fillId="0" borderId="5" xfId="0" applyFont="1" applyFill="1" applyBorder="1" applyAlignment="1">
      <alignment horizontal="justify"/>
    </xf>
    <xf numFmtId="0" fontId="12" fillId="0" borderId="12" xfId="0" applyFont="1" applyFill="1" applyBorder="1" applyAlignment="1">
      <alignment horizontal="justify"/>
    </xf>
    <xf numFmtId="0" fontId="12" fillId="0" borderId="9" xfId="0" applyFont="1" applyFill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21" fillId="22" borderId="46" xfId="0" applyFont="1" applyFill="1" applyBorder="1" applyAlignment="1">
      <alignment wrapText="1"/>
    </xf>
    <xf numFmtId="0" fontId="21" fillId="22" borderId="46" xfId="0" applyFont="1" applyFill="1" applyBorder="1" applyAlignment="1">
      <alignment vertical="center" wrapText="1"/>
    </xf>
    <xf numFmtId="0" fontId="21" fillId="11" borderId="23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wrapText="1"/>
    </xf>
    <xf numFmtId="0" fontId="21" fillId="24" borderId="4" xfId="0" applyFont="1" applyFill="1" applyBorder="1" applyAlignment="1">
      <alignment horizontal="justify" vertical="center"/>
    </xf>
    <xf numFmtId="0" fontId="21" fillId="0" borderId="5" xfId="0" applyFont="1" applyBorder="1" applyAlignment="1">
      <alignment horizontal="justify" vertical="center"/>
    </xf>
    <xf numFmtId="0" fontId="21" fillId="24" borderId="4" xfId="0" applyFont="1" applyFill="1" applyBorder="1" applyAlignment="1">
      <alignment horizontal="left" wrapText="1"/>
    </xf>
    <xf numFmtId="0" fontId="21" fillId="0" borderId="3" xfId="0" applyFont="1" applyFill="1" applyBorder="1" applyAlignment="1">
      <alignment horizontal="left" wrapText="1"/>
    </xf>
    <xf numFmtId="0" fontId="21" fillId="0" borderId="4" xfId="0" applyFont="1" applyFill="1" applyBorder="1" applyAlignment="1">
      <alignment horizontal="left" wrapText="1"/>
    </xf>
    <xf numFmtId="0" fontId="21" fillId="0" borderId="5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justify" vertical="center"/>
    </xf>
    <xf numFmtId="0" fontId="12" fillId="2" borderId="9" xfId="0" applyFont="1" applyFill="1" applyBorder="1" applyAlignment="1">
      <alignment horizontal="justify" vertical="center"/>
    </xf>
    <xf numFmtId="0" fontId="12" fillId="0" borderId="13" xfId="0" applyFont="1" applyBorder="1" applyAlignment="1">
      <alignment horizontal="justify"/>
    </xf>
    <xf numFmtId="0" fontId="12" fillId="0" borderId="0" xfId="0" applyFont="1" applyBorder="1" applyAlignment="1">
      <alignment horizontal="justify"/>
    </xf>
    <xf numFmtId="49" fontId="12" fillId="0" borderId="17" xfId="0" applyNumberFormat="1" applyFont="1" applyBorder="1" applyAlignment="1">
      <alignment horizontal="justify" vertical="center"/>
    </xf>
    <xf numFmtId="0" fontId="111" fillId="0" borderId="19" xfId="0" applyFont="1" applyBorder="1" applyAlignment="1">
      <alignment vertical="center"/>
    </xf>
    <xf numFmtId="0" fontId="12" fillId="0" borderId="19" xfId="0" applyFont="1" applyBorder="1" applyAlignment="1">
      <alignment horizontal="justify" vertical="center"/>
    </xf>
    <xf numFmtId="49" fontId="12" fillId="0" borderId="19" xfId="0" applyNumberFormat="1" applyFont="1" applyBorder="1" applyAlignment="1">
      <alignment horizontal="justify" vertical="center"/>
    </xf>
    <xf numFmtId="49" fontId="12" fillId="0" borderId="19" xfId="0" applyNumberFormat="1" applyFont="1" applyBorder="1" applyAlignment="1">
      <alignment horizontal="right" vertical="center"/>
    </xf>
    <xf numFmtId="0" fontId="25" fillId="0" borderId="19" xfId="0" applyFont="1" applyFill="1" applyBorder="1" applyAlignment="1">
      <alignment horizontal="justify" vertical="center"/>
    </xf>
    <xf numFmtId="0" fontId="25" fillId="0" borderId="19" xfId="0" applyFont="1" applyBorder="1" applyAlignment="1">
      <alignment horizontal="justify" vertical="center"/>
    </xf>
    <xf numFmtId="0" fontId="86" fillId="0" borderId="19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1" fillId="0" borderId="167" xfId="0" applyFont="1" applyFill="1" applyBorder="1" applyAlignment="1">
      <alignment horizontal="center" vertical="center" wrapText="1"/>
    </xf>
    <xf numFmtId="0" fontId="21" fillId="0" borderId="168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65" fontId="29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justify" vertical="center"/>
    </xf>
    <xf numFmtId="0" fontId="21" fillId="0" borderId="4" xfId="0" applyFont="1" applyBorder="1" applyAlignment="1">
      <alignment horizontal="justify" vertical="center"/>
    </xf>
    <xf numFmtId="0" fontId="21" fillId="3" borderId="4" xfId="0" applyFont="1" applyFill="1" applyBorder="1" applyAlignment="1">
      <alignment horizontal="center" vertical="center" wrapText="1"/>
    </xf>
    <xf numFmtId="165" fontId="21" fillId="3" borderId="4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2" fontId="21" fillId="2" borderId="4" xfId="0" applyNumberFormat="1" applyFont="1" applyFill="1" applyBorder="1" applyAlignment="1">
      <alignment horizontal="center" vertical="center" wrapText="1"/>
    </xf>
    <xf numFmtId="2" fontId="34" fillId="2" borderId="4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/>
    </xf>
    <xf numFmtId="0" fontId="1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1" fillId="0" borderId="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2" fontId="21" fillId="2" borderId="9" xfId="0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justify"/>
    </xf>
    <xf numFmtId="0" fontId="1" fillId="0" borderId="13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8" borderId="3" xfId="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32" fillId="9" borderId="9" xfId="0" applyFont="1" applyFill="1" applyBorder="1" applyAlignment="1">
      <alignment horizontal="left" vertical="center" wrapText="1"/>
    </xf>
    <xf numFmtId="165" fontId="21" fillId="3" borderId="9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justify"/>
    </xf>
    <xf numFmtId="49" fontId="12" fillId="0" borderId="15" xfId="0" applyNumberFormat="1" applyFont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textRotation="90"/>
    </xf>
    <xf numFmtId="0" fontId="12" fillId="0" borderId="31" xfId="0" applyFont="1" applyBorder="1" applyAlignment="1">
      <alignment horizontal="justify"/>
    </xf>
    <xf numFmtId="166" fontId="28" fillId="0" borderId="31" xfId="0" applyNumberFormat="1" applyFont="1" applyFill="1" applyBorder="1" applyAlignment="1">
      <alignment horizontal="center" vertical="center" textRotation="90"/>
    </xf>
    <xf numFmtId="0" fontId="12" fillId="2" borderId="31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 textRotation="90"/>
    </xf>
    <xf numFmtId="0" fontId="42" fillId="2" borderId="31" xfId="0" applyFont="1" applyFill="1" applyBorder="1" applyAlignment="1">
      <alignment horizontal="center" vertical="center" textRotation="90"/>
    </xf>
    <xf numFmtId="166" fontId="12" fillId="0" borderId="31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vertical="center" wrapText="1"/>
    </xf>
    <xf numFmtId="49" fontId="12" fillId="0" borderId="27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/>
    </xf>
    <xf numFmtId="0" fontId="12" fillId="8" borderId="4" xfId="0" applyFont="1" applyFill="1" applyBorder="1" applyAlignment="1">
      <alignment horizontal="justify" vertical="center"/>
    </xf>
    <xf numFmtId="0" fontId="12" fillId="8" borderId="4" xfId="0" applyFont="1" applyFill="1" applyBorder="1" applyAlignment="1">
      <alignment horizontal="left" vertical="center"/>
    </xf>
    <xf numFmtId="0" fontId="25" fillId="10" borderId="4" xfId="0" applyFont="1" applyFill="1" applyBorder="1" applyAlignment="1">
      <alignment horizontal="left" vertical="center" wrapText="1"/>
    </xf>
    <xf numFmtId="1" fontId="26" fillId="2" borderId="4" xfId="0" applyNumberFormat="1" applyFont="1" applyFill="1" applyBorder="1" applyAlignment="1">
      <alignment horizontal="center" vertical="center"/>
    </xf>
    <xf numFmtId="1" fontId="21" fillId="2" borderId="4" xfId="0" applyNumberFormat="1" applyFont="1" applyFill="1" applyBorder="1" applyAlignment="1">
      <alignment horizontal="center" vertical="center"/>
    </xf>
    <xf numFmtId="165" fontId="13" fillId="3" borderId="4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86" fillId="2" borderId="4" xfId="0" applyFont="1" applyFill="1" applyBorder="1" applyAlignment="1">
      <alignment horizontal="center" vertical="center"/>
    </xf>
    <xf numFmtId="0" fontId="39" fillId="0" borderId="4" xfId="0" applyFont="1" applyFill="1" applyBorder="1" applyAlignment="1" applyProtection="1">
      <alignment horizontal="center" vertical="center"/>
      <protection locked="0"/>
    </xf>
    <xf numFmtId="49" fontId="12" fillId="0" borderId="14" xfId="0" applyNumberFormat="1" applyFont="1" applyFill="1" applyBorder="1" applyAlignment="1">
      <alignment horizontal="justify"/>
    </xf>
    <xf numFmtId="0" fontId="12" fillId="0" borderId="6" xfId="0" applyFont="1" applyFill="1" applyBorder="1" applyAlignment="1">
      <alignment horizontal="justify"/>
    </xf>
    <xf numFmtId="0" fontId="12" fillId="0" borderId="38" xfId="0" applyFont="1" applyFill="1" applyBorder="1" applyAlignment="1">
      <alignment horizontal="justify"/>
    </xf>
    <xf numFmtId="165" fontId="22" fillId="10" borderId="4" xfId="0" applyNumberFormat="1" applyFont="1" applyFill="1" applyBorder="1" applyAlignment="1">
      <alignment horizontal="center" vertical="center"/>
    </xf>
    <xf numFmtId="165" fontId="22" fillId="12" borderId="4" xfId="0" applyNumberFormat="1" applyFont="1" applyFill="1" applyBorder="1" applyAlignment="1">
      <alignment horizontal="center" vertical="center"/>
    </xf>
    <xf numFmtId="165" fontId="22" fillId="3" borderId="4" xfId="0" applyNumberFormat="1" applyFont="1" applyFill="1" applyBorder="1" applyAlignment="1">
      <alignment horizontal="center" vertical="center"/>
    </xf>
    <xf numFmtId="165" fontId="22" fillId="9" borderId="4" xfId="0" applyNumberFormat="1" applyFont="1" applyFill="1" applyBorder="1" applyAlignment="1">
      <alignment horizontal="center" vertical="center"/>
    </xf>
    <xf numFmtId="1" fontId="21" fillId="0" borderId="4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0" fontId="122" fillId="0" borderId="4" xfId="0" applyFont="1" applyFill="1" applyBorder="1" applyAlignment="1">
      <alignment horizontal="center" vertical="center"/>
    </xf>
    <xf numFmtId="1" fontId="122" fillId="0" borderId="4" xfId="0" applyNumberFormat="1" applyFont="1" applyFill="1" applyBorder="1" applyAlignment="1">
      <alignment horizontal="center" vertical="center"/>
    </xf>
    <xf numFmtId="165" fontId="24" fillId="9" borderId="4" xfId="0" applyNumberFormat="1" applyFont="1" applyFill="1" applyBorder="1" applyAlignment="1">
      <alignment horizontal="center" vertical="center"/>
    </xf>
    <xf numFmtId="0" fontId="12" fillId="27" borderId="3" xfId="0" applyFont="1" applyFill="1" applyBorder="1" applyAlignment="1">
      <alignment horizontal="left" vertical="center"/>
    </xf>
    <xf numFmtId="0" fontId="12" fillId="27" borderId="12" xfId="0" applyFont="1" applyFill="1" applyBorder="1" applyAlignment="1">
      <alignment horizontal="left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21" fillId="27" borderId="21" xfId="0" applyFont="1" applyFill="1" applyBorder="1" applyAlignment="1">
      <alignment horizontal="left" vertical="center" wrapText="1"/>
    </xf>
    <xf numFmtId="0" fontId="41" fillId="27" borderId="3" xfId="0" applyFont="1" applyFill="1" applyBorder="1" applyAlignment="1">
      <alignment horizontal="left" vertical="center"/>
    </xf>
    <xf numFmtId="0" fontId="85" fillId="41" borderId="4" xfId="0" applyFont="1" applyFill="1" applyBorder="1" applyAlignment="1" applyProtection="1">
      <alignment horizontal="center" vertical="center"/>
      <protection locked="0"/>
    </xf>
    <xf numFmtId="165" fontId="1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2" fillId="2" borderId="9" xfId="0" applyNumberFormat="1" applyFont="1" applyFill="1" applyBorder="1" applyAlignment="1">
      <alignment horizontal="center" vertical="center"/>
    </xf>
    <xf numFmtId="4" fontId="25" fillId="7" borderId="4" xfId="0" applyNumberFormat="1" applyFont="1" applyFill="1" applyBorder="1" applyAlignment="1" applyProtection="1">
      <alignment horizontal="center" vertical="center"/>
    </xf>
    <xf numFmtId="4" fontId="25" fillId="7" borderId="4" xfId="2" applyNumberFormat="1" applyFont="1" applyFill="1" applyBorder="1" applyAlignment="1" applyProtection="1">
      <alignment horizontal="center" vertical="center"/>
    </xf>
    <xf numFmtId="4" fontId="136" fillId="1" borderId="4" xfId="2" applyNumberFormat="1" applyFont="1" applyFill="1" applyBorder="1" applyAlignment="1" applyProtection="1">
      <alignment horizontal="center" vertical="center"/>
      <protection locked="0"/>
    </xf>
    <xf numFmtId="4" fontId="25" fillId="22" borderId="4" xfId="0" applyNumberFormat="1" applyFont="1" applyFill="1" applyBorder="1" applyAlignment="1" applyProtection="1">
      <alignment horizontal="center" vertical="center"/>
    </xf>
    <xf numFmtId="4" fontId="25" fillId="22" borderId="4" xfId="2" applyNumberFormat="1" applyFont="1" applyFill="1" applyBorder="1" applyAlignment="1" applyProtection="1">
      <alignment horizontal="center" vertical="center"/>
    </xf>
    <xf numFmtId="4" fontId="25" fillId="38" borderId="4" xfId="0" applyNumberFormat="1" applyFont="1" applyFill="1" applyBorder="1" applyProtection="1"/>
    <xf numFmtId="4" fontId="137" fillId="38" borderId="4" xfId="0" applyNumberFormat="1" applyFont="1" applyFill="1" applyBorder="1" applyProtection="1"/>
    <xf numFmtId="4" fontId="25" fillId="7" borderId="4" xfId="0" applyNumberFormat="1" applyFont="1" applyFill="1" applyBorder="1" applyAlignment="1" applyProtection="1">
      <alignment horizontal="center" vertical="center" wrapText="1"/>
    </xf>
    <xf numFmtId="4" fontId="25" fillId="7" borderId="4" xfId="0" applyNumberFormat="1" applyFont="1" applyFill="1" applyBorder="1" applyProtection="1"/>
    <xf numFmtId="4" fontId="137" fillId="7" borderId="4" xfId="0" applyNumberFormat="1" applyFont="1" applyFill="1" applyBorder="1" applyProtection="1"/>
    <xf numFmtId="0" fontId="37" fillId="0" borderId="0" xfId="0" applyFont="1" applyBorder="1" applyAlignment="1" applyProtection="1">
      <alignment vertical="center" wrapText="1"/>
    </xf>
    <xf numFmtId="4" fontId="43" fillId="0" borderId="145" xfId="0" applyNumberFormat="1" applyFont="1" applyFill="1" applyBorder="1" applyProtection="1"/>
    <xf numFmtId="4" fontId="43" fillId="0" borderId="143" xfId="0" applyNumberFormat="1" applyFont="1" applyFill="1" applyBorder="1" applyAlignment="1" applyProtection="1"/>
    <xf numFmtId="4" fontId="43" fillId="0" borderId="144" xfId="0" applyNumberFormat="1" applyFont="1" applyFill="1" applyBorder="1" applyAlignment="1" applyProtection="1"/>
    <xf numFmtId="0" fontId="11" fillId="0" borderId="4" xfId="0" applyFont="1" applyBorder="1" applyProtection="1"/>
    <xf numFmtId="0" fontId="23" fillId="0" borderId="4" xfId="0" applyFont="1" applyBorder="1" applyProtection="1"/>
    <xf numFmtId="0" fontId="138" fillId="19" borderId="4" xfId="0" applyFont="1" applyFill="1" applyBorder="1" applyProtection="1"/>
    <xf numFmtId="0" fontId="25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15" borderId="4" xfId="0" applyFont="1" applyFill="1" applyBorder="1" applyAlignment="1">
      <alignment horizontal="left" vertical="center" wrapText="1"/>
    </xf>
    <xf numFmtId="0" fontId="10" fillId="17" borderId="4" xfId="0" applyFont="1" applyFill="1" applyBorder="1" applyAlignment="1">
      <alignment horizontal="left" vertical="center" wrapText="1"/>
    </xf>
    <xf numFmtId="0" fontId="10" fillId="16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11" borderId="4" xfId="0" applyFont="1" applyFill="1" applyBorder="1" applyAlignment="1">
      <alignment horizontal="left" vertical="center" wrapText="1"/>
    </xf>
    <xf numFmtId="0" fontId="21" fillId="8" borderId="4" xfId="0" applyFont="1" applyFill="1" applyBorder="1" applyAlignment="1">
      <alignment horizontal="left" vertical="center" wrapText="1"/>
    </xf>
    <xf numFmtId="165" fontId="1" fillId="0" borderId="4" xfId="0" applyNumberFormat="1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justify"/>
    </xf>
    <xf numFmtId="165" fontId="28" fillId="0" borderId="4" xfId="0" applyNumberFormat="1" applyFont="1" applyFill="1" applyBorder="1" applyAlignment="1">
      <alignment horizontal="center" vertical="center"/>
    </xf>
    <xf numFmtId="1" fontId="33" fillId="2" borderId="4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49" fontId="28" fillId="2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justify"/>
    </xf>
    <xf numFmtId="49" fontId="12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110" fillId="0" borderId="31" xfId="0" applyFont="1" applyFill="1" applyBorder="1" applyAlignment="1">
      <alignment horizontal="center" vertical="center" wrapText="1"/>
    </xf>
    <xf numFmtId="0" fontId="12" fillId="18" borderId="4" xfId="0" applyFont="1" applyFill="1" applyBorder="1" applyAlignment="1">
      <alignment horizontal="left" vertical="center" wrapText="1"/>
    </xf>
    <xf numFmtId="0" fontId="33" fillId="13" borderId="4" xfId="0" applyFont="1" applyFill="1" applyBorder="1" applyAlignment="1">
      <alignment horizontal="left" vertical="center" wrapText="1"/>
    </xf>
    <xf numFmtId="0" fontId="22" fillId="17" borderId="4" xfId="0" applyFont="1" applyFill="1" applyBorder="1" applyAlignment="1">
      <alignment horizontal="left" vertical="center" wrapText="1"/>
    </xf>
    <xf numFmtId="0" fontId="33" fillId="20" borderId="4" xfId="0" applyFont="1" applyFill="1" applyBorder="1" applyAlignment="1">
      <alignment horizontal="left" vertical="center" wrapText="1"/>
    </xf>
    <xf numFmtId="0" fontId="22" fillId="21" borderId="4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14" borderId="4" xfId="0" applyFont="1" applyFill="1" applyBorder="1" applyAlignment="1">
      <alignment horizontal="left" vertical="center" wrapText="1"/>
    </xf>
    <xf numFmtId="165" fontId="26" fillId="0" borderId="4" xfId="0" applyNumberFormat="1" applyFont="1" applyFill="1" applyBorder="1" applyAlignment="1">
      <alignment horizontal="center" vertical="center"/>
    </xf>
    <xf numFmtId="165" fontId="95" fillId="36" borderId="4" xfId="0" applyNumberFormat="1" applyFont="1" applyFill="1" applyBorder="1" applyAlignment="1">
      <alignment horizontal="center" vertical="center"/>
    </xf>
    <xf numFmtId="165" fontId="23" fillId="33" borderId="4" xfId="0" applyNumberFormat="1" applyFont="1" applyFill="1" applyBorder="1" applyAlignment="1">
      <alignment horizontal="center" vertical="center"/>
    </xf>
    <xf numFmtId="165" fontId="37" fillId="0" borderId="4" xfId="0" applyNumberFormat="1" applyFont="1" applyFill="1" applyBorder="1" applyAlignment="1">
      <alignment horizontal="center" vertical="center"/>
    </xf>
    <xf numFmtId="1" fontId="95" fillId="36" borderId="4" xfId="0" applyNumberFormat="1" applyFont="1" applyFill="1" applyBorder="1" applyAlignment="1">
      <alignment horizontal="center" vertical="center"/>
    </xf>
    <xf numFmtId="165" fontId="27" fillId="0" borderId="4" xfId="0" applyNumberFormat="1" applyFont="1" applyFill="1" applyBorder="1" applyAlignment="1">
      <alignment horizontal="center" vertical="center"/>
    </xf>
    <xf numFmtId="165" fontId="29" fillId="0" borderId="4" xfId="0" applyNumberFormat="1" applyFont="1" applyFill="1" applyBorder="1" applyAlignment="1">
      <alignment horizontal="center" vertical="center"/>
    </xf>
    <xf numFmtId="165" fontId="27" fillId="33" borderId="4" xfId="0" applyNumberFormat="1" applyFont="1" applyFill="1" applyBorder="1" applyAlignment="1">
      <alignment horizontal="center" vertical="center"/>
    </xf>
    <xf numFmtId="165" fontId="29" fillId="9" borderId="4" xfId="0" applyNumberFormat="1" applyFont="1" applyFill="1" applyBorder="1" applyAlignment="1">
      <alignment horizontal="center" vertical="center"/>
    </xf>
    <xf numFmtId="165" fontId="27" fillId="9" borderId="4" xfId="0" applyNumberFormat="1" applyFont="1" applyFill="1" applyBorder="1" applyAlignment="1">
      <alignment horizontal="center" vertical="center"/>
    </xf>
    <xf numFmtId="165" fontId="38" fillId="0" borderId="4" xfId="0" applyNumberFormat="1" applyFont="1" applyBorder="1" applyAlignment="1">
      <alignment horizontal="center" vertical="center"/>
    </xf>
    <xf numFmtId="165" fontId="27" fillId="17" borderId="4" xfId="0" applyNumberFormat="1" applyFont="1" applyFill="1" applyBorder="1" applyAlignment="1">
      <alignment horizontal="center" vertical="center"/>
    </xf>
    <xf numFmtId="165" fontId="20" fillId="33" borderId="4" xfId="0" applyNumberFormat="1" applyFont="1" applyFill="1" applyBorder="1" applyAlignment="1">
      <alignment horizontal="center" vertical="center"/>
    </xf>
    <xf numFmtId="165" fontId="20" fillId="9" borderId="4" xfId="0" applyNumberFormat="1" applyFont="1" applyFill="1" applyBorder="1" applyAlignment="1">
      <alignment horizontal="center" vertical="center"/>
    </xf>
    <xf numFmtId="165" fontId="29" fillId="33" borderId="4" xfId="0" applyNumberFormat="1" applyFont="1" applyFill="1" applyBorder="1" applyAlignment="1">
      <alignment horizontal="center" vertical="center"/>
    </xf>
    <xf numFmtId="1" fontId="26" fillId="6" borderId="4" xfId="0" applyNumberFormat="1" applyFont="1" applyFill="1" applyBorder="1" applyAlignment="1">
      <alignment horizontal="center" vertical="center"/>
    </xf>
    <xf numFmtId="165" fontId="37" fillId="6" borderId="4" xfId="0" applyNumberFormat="1" applyFont="1" applyFill="1" applyBorder="1" applyAlignment="1">
      <alignment horizontal="center" vertical="center"/>
    </xf>
    <xf numFmtId="165" fontId="29" fillId="6" borderId="4" xfId="0" applyNumberFormat="1" applyFont="1" applyFill="1" applyBorder="1" applyAlignment="1">
      <alignment horizontal="center" vertical="center"/>
    </xf>
    <xf numFmtId="165" fontId="27" fillId="6" borderId="4" xfId="0" applyNumberFormat="1" applyFont="1" applyFill="1" applyBorder="1" applyAlignment="1">
      <alignment horizontal="center" vertical="center"/>
    </xf>
    <xf numFmtId="165" fontId="37" fillId="19" borderId="4" xfId="0" applyNumberFormat="1" applyFont="1" applyFill="1" applyBorder="1" applyAlignment="1">
      <alignment horizontal="center" vertical="center"/>
    </xf>
    <xf numFmtId="165" fontId="29" fillId="19" borderId="4" xfId="0" applyNumberFormat="1" applyFont="1" applyFill="1" applyBorder="1" applyAlignment="1">
      <alignment horizontal="center" vertical="center"/>
    </xf>
    <xf numFmtId="165" fontId="27" fillId="19" borderId="4" xfId="0" applyNumberFormat="1" applyFont="1" applyFill="1" applyBorder="1" applyAlignment="1">
      <alignment horizontal="center" vertical="center"/>
    </xf>
    <xf numFmtId="165" fontId="26" fillId="19" borderId="4" xfId="0" applyNumberFormat="1" applyFont="1" applyFill="1" applyBorder="1" applyAlignment="1">
      <alignment horizontal="center" vertical="center"/>
    </xf>
    <xf numFmtId="165" fontId="26" fillId="22" borderId="4" xfId="0" applyNumberFormat="1" applyFont="1" applyFill="1" applyBorder="1" applyAlignment="1">
      <alignment horizontal="center" vertical="center"/>
    </xf>
    <xf numFmtId="165" fontId="15" fillId="1" borderId="4" xfId="0" applyNumberFormat="1" applyFont="1" applyFill="1" applyBorder="1" applyAlignment="1" applyProtection="1">
      <alignment horizontal="center" vertical="center"/>
      <protection locked="0"/>
    </xf>
    <xf numFmtId="165" fontId="37" fillId="22" borderId="4" xfId="0" applyNumberFormat="1" applyFont="1" applyFill="1" applyBorder="1" applyAlignment="1">
      <alignment horizontal="center" vertical="center"/>
    </xf>
    <xf numFmtId="165" fontId="29" fillId="22" borderId="4" xfId="0" applyNumberFormat="1" applyFont="1" applyFill="1" applyBorder="1" applyAlignment="1">
      <alignment horizontal="center" vertical="center"/>
    </xf>
    <xf numFmtId="165" fontId="27" fillId="22" borderId="4" xfId="0" applyNumberFormat="1" applyFont="1" applyFill="1" applyBorder="1" applyAlignment="1">
      <alignment horizontal="center" vertical="center"/>
    </xf>
    <xf numFmtId="165" fontId="20" fillId="22" borderId="4" xfId="0" applyNumberFormat="1" applyFont="1" applyFill="1" applyBorder="1" applyAlignment="1">
      <alignment horizontal="center" vertical="center"/>
    </xf>
    <xf numFmtId="165" fontId="139" fillId="36" borderId="4" xfId="0" applyNumberFormat="1" applyFont="1" applyFill="1" applyBorder="1" applyAlignment="1">
      <alignment horizontal="center" vertical="center"/>
    </xf>
    <xf numFmtId="165" fontId="140" fillId="36" borderId="4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justify"/>
    </xf>
    <xf numFmtId="0" fontId="11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justify"/>
    </xf>
    <xf numFmtId="0" fontId="0" fillId="0" borderId="0" xfId="0" applyBorder="1"/>
    <xf numFmtId="0" fontId="12" fillId="10" borderId="6" xfId="0" applyFont="1" applyFill="1" applyBorder="1" applyAlignment="1">
      <alignment horizontal="justify"/>
    </xf>
    <xf numFmtId="0" fontId="25" fillId="0" borderId="6" xfId="0" applyFont="1" applyFill="1" applyBorder="1" applyAlignment="1">
      <alignment horizontal="left" vertical="center" wrapText="1"/>
    </xf>
    <xf numFmtId="0" fontId="30" fillId="3" borderId="38" xfId="0" applyFont="1" applyFill="1" applyBorder="1" applyAlignment="1">
      <alignment horizontal="left" vertical="center" wrapText="1"/>
    </xf>
    <xf numFmtId="0" fontId="12" fillId="10" borderId="4" xfId="0" applyFont="1" applyFill="1" applyBorder="1" applyAlignment="1">
      <alignment horizontal="left" vertical="center"/>
    </xf>
    <xf numFmtId="165" fontId="12" fillId="3" borderId="4" xfId="0" applyNumberFormat="1" applyFont="1" applyFill="1" applyBorder="1" applyAlignment="1">
      <alignment horizontal="center" vertical="center"/>
    </xf>
    <xf numFmtId="0" fontId="21" fillId="17" borderId="4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1" fontId="21" fillId="17" borderId="4" xfId="0" applyNumberFormat="1" applyFont="1" applyFill="1" applyBorder="1" applyAlignment="1">
      <alignment horizontal="center" vertical="center"/>
    </xf>
    <xf numFmtId="1" fontId="21" fillId="2" borderId="9" xfId="0" applyNumberFormat="1" applyFont="1" applyFill="1" applyBorder="1" applyAlignment="1">
      <alignment horizontal="center" vertical="center"/>
    </xf>
    <xf numFmtId="165" fontId="31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" fillId="0" borderId="7" xfId="0" applyFont="1" applyFill="1" applyBorder="1" applyProtection="1"/>
    <xf numFmtId="49" fontId="12" fillId="0" borderId="35" xfId="0" applyNumberFormat="1" applyFont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0" fontId="21" fillId="0" borderId="7" xfId="0" applyFont="1" applyBorder="1" applyAlignment="1"/>
    <xf numFmtId="0" fontId="12" fillId="0" borderId="4" xfId="0" applyFont="1" applyBorder="1" applyAlignment="1">
      <alignment horizontal="justify"/>
    </xf>
    <xf numFmtId="0" fontId="12" fillId="0" borderId="4" xfId="0" applyFont="1" applyFill="1" applyBorder="1" applyAlignment="1">
      <alignment horizontal="justify"/>
    </xf>
    <xf numFmtId="0" fontId="30" fillId="3" borderId="4" xfId="0" applyFont="1" applyFill="1" applyBorder="1" applyAlignment="1">
      <alignment horizontal="justify"/>
    </xf>
    <xf numFmtId="0" fontId="28" fillId="3" borderId="4" xfId="0" applyFont="1" applyFill="1" applyBorder="1" applyAlignment="1">
      <alignment horizontal="justify" vertical="center"/>
    </xf>
    <xf numFmtId="0" fontId="30" fillId="3" borderId="4" xfId="0" applyFont="1" applyFill="1" applyBorder="1" applyAlignment="1">
      <alignment horizontal="justify" vertical="center"/>
    </xf>
    <xf numFmtId="0" fontId="22" fillId="0" borderId="4" xfId="0" applyFont="1" applyFill="1" applyBorder="1" applyAlignment="1">
      <alignment horizontal="justify" vertical="center" wrapText="1"/>
    </xf>
    <xf numFmtId="0" fontId="22" fillId="12" borderId="4" xfId="0" applyFont="1" applyFill="1" applyBorder="1" applyAlignment="1">
      <alignment horizontal="justify"/>
    </xf>
    <xf numFmtId="0" fontId="32" fillId="9" borderId="4" xfId="0" applyFont="1" applyFill="1" applyBorder="1" applyAlignment="1">
      <alignment horizontal="justify"/>
    </xf>
    <xf numFmtId="0" fontId="21" fillId="0" borderId="4" xfId="0" applyFont="1" applyFill="1" applyBorder="1" applyAlignment="1">
      <alignment horizontal="justify"/>
    </xf>
    <xf numFmtId="0" fontId="12" fillId="8" borderId="4" xfId="0" applyFont="1" applyFill="1" applyBorder="1" applyAlignment="1">
      <alignment horizontal="justify"/>
    </xf>
    <xf numFmtId="0" fontId="25" fillId="10" borderId="4" xfId="0" applyFont="1" applyFill="1" applyBorder="1" applyAlignment="1">
      <alignment horizontal="justify" vertical="center"/>
    </xf>
    <xf numFmtId="0" fontId="25" fillId="12" borderId="4" xfId="0" applyFont="1" applyFill="1" applyBorder="1" applyAlignment="1">
      <alignment horizontal="justify"/>
    </xf>
    <xf numFmtId="0" fontId="22" fillId="10" borderId="4" xfId="0" applyFont="1" applyFill="1" applyBorder="1" applyAlignment="1">
      <alignment horizontal="justify"/>
    </xf>
    <xf numFmtId="49" fontId="12" fillId="0" borderId="4" xfId="0" applyNumberFormat="1" applyFont="1" applyBorder="1" applyAlignment="1">
      <alignment horizontal="justify"/>
    </xf>
    <xf numFmtId="0" fontId="2" fillId="27" borderId="4" xfId="0" applyFont="1" applyFill="1" applyBorder="1" applyAlignment="1">
      <alignment horizontal="justify"/>
    </xf>
    <xf numFmtId="0" fontId="12" fillId="27" borderId="4" xfId="0" applyFont="1" applyFill="1" applyBorder="1" applyAlignment="1">
      <alignment horizontal="justify"/>
    </xf>
    <xf numFmtId="0" fontId="32" fillId="0" borderId="4" xfId="0" applyFont="1" applyFill="1" applyBorder="1" applyAlignment="1">
      <alignment horizontal="justify"/>
    </xf>
    <xf numFmtId="0" fontId="12" fillId="0" borderId="7" xfId="0" applyFont="1" applyFill="1" applyBorder="1" applyAlignment="1">
      <alignment horizontal="justify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justify"/>
    </xf>
    <xf numFmtId="0" fontId="21" fillId="2" borderId="4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88" fillId="2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49" fontId="12" fillId="8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25" fillId="12" borderId="4" xfId="0" applyFont="1" applyFill="1" applyBorder="1" applyAlignment="1">
      <alignment horizontal="left" vertical="center" wrapText="1"/>
    </xf>
    <xf numFmtId="0" fontId="22" fillId="5" borderId="4" xfId="0" applyFont="1" applyFill="1" applyBorder="1" applyAlignment="1">
      <alignment horizontal="left" vertical="center" wrapText="1"/>
    </xf>
    <xf numFmtId="0" fontId="32" fillId="3" borderId="4" xfId="0" applyFont="1" applyFill="1" applyBorder="1" applyAlignment="1">
      <alignment horizontal="left" vertical="center" wrapText="1"/>
    </xf>
    <xf numFmtId="0" fontId="22" fillId="12" borderId="4" xfId="0" applyFont="1" applyFill="1" applyBorder="1" applyAlignment="1">
      <alignment horizontal="left" vertical="center" wrapText="1"/>
    </xf>
    <xf numFmtId="0" fontId="22" fillId="1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/>
    </xf>
    <xf numFmtId="0" fontId="22" fillId="3" borderId="4" xfId="0" applyFont="1" applyFill="1" applyBorder="1" applyAlignment="1">
      <alignment horizontal="justify"/>
    </xf>
    <xf numFmtId="0" fontId="37" fillId="0" borderId="4" xfId="0" applyFont="1" applyBorder="1" applyAlignment="1">
      <alignment horizontal="center" vertical="center"/>
    </xf>
    <xf numFmtId="0" fontId="88" fillId="32" borderId="4" xfId="0" applyFont="1" applyFill="1" applyBorder="1" applyAlignment="1">
      <alignment horizontal="center" vertical="center"/>
    </xf>
    <xf numFmtId="0" fontId="88" fillId="31" borderId="4" xfId="0" applyFont="1" applyFill="1" applyBorder="1" applyAlignment="1">
      <alignment horizontal="center" vertical="center"/>
    </xf>
    <xf numFmtId="0" fontId="12" fillId="27" borderId="4" xfId="0" applyFont="1" applyFill="1" applyBorder="1" applyAlignment="1">
      <alignment horizontal="center" vertical="center"/>
    </xf>
    <xf numFmtId="0" fontId="86" fillId="27" borderId="4" xfId="0" applyFont="1" applyFill="1" applyBorder="1" applyAlignment="1">
      <alignment horizontal="center" vertical="center"/>
    </xf>
    <xf numFmtId="49" fontId="28" fillId="0" borderId="4" xfId="0" applyNumberFormat="1" applyFont="1" applyFill="1" applyBorder="1" applyAlignment="1">
      <alignment horizontal="center" vertical="center"/>
    </xf>
    <xf numFmtId="0" fontId="26" fillId="32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" fillId="26" borderId="4" xfId="0" applyFont="1" applyFill="1" applyBorder="1" applyAlignment="1">
      <alignment horizontal="center" vertical="center"/>
    </xf>
    <xf numFmtId="0" fontId="26" fillId="30" borderId="4" xfId="0" applyFont="1" applyFill="1" applyBorder="1" applyAlignment="1">
      <alignment horizontal="center" vertical="center"/>
    </xf>
    <xf numFmtId="0" fontId="95" fillId="2" borderId="4" xfId="0" applyFont="1" applyFill="1" applyBorder="1" applyAlignment="1">
      <alignment horizontal="center" vertical="center"/>
    </xf>
    <xf numFmtId="0" fontId="39" fillId="1" borderId="6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justify"/>
    </xf>
    <xf numFmtId="165" fontId="95" fillId="36" borderId="4" xfId="0" applyNumberFormat="1" applyFont="1" applyFill="1" applyBorder="1" applyAlignment="1" applyProtection="1">
      <alignment horizontal="center"/>
    </xf>
    <xf numFmtId="2" fontId="95" fillId="36" borderId="4" xfId="0" applyNumberFormat="1" applyFont="1" applyFill="1" applyBorder="1" applyAlignment="1" applyProtection="1">
      <alignment horizontal="center"/>
    </xf>
    <xf numFmtId="2" fontId="12" fillId="0" borderId="4" xfId="0" applyNumberFormat="1" applyFont="1" applyFill="1" applyBorder="1" applyAlignment="1" applyProtection="1">
      <alignment horizontal="justify"/>
    </xf>
    <xf numFmtId="168" fontId="25" fillId="6" borderId="4" xfId="4" applyNumberFormat="1" applyFont="1" applyFill="1" applyBorder="1" applyProtection="1"/>
    <xf numFmtId="165" fontId="86" fillId="31" borderId="4" xfId="0" applyNumberFormat="1" applyFont="1" applyFill="1" applyBorder="1" applyAlignment="1" applyProtection="1">
      <alignment horizontal="center"/>
    </xf>
    <xf numFmtId="165" fontId="86" fillId="26" borderId="4" xfId="0" applyNumberFormat="1" applyFont="1" applyFill="1" applyBorder="1" applyAlignment="1" applyProtection="1">
      <alignment horizontal="center"/>
    </xf>
    <xf numFmtId="2" fontId="25" fillId="0" borderId="4" xfId="0" applyNumberFormat="1" applyFont="1" applyFill="1" applyBorder="1" applyProtection="1"/>
    <xf numFmtId="171" fontId="95" fillId="36" borderId="4" xfId="0" applyNumberFormat="1" applyFont="1" applyFill="1" applyBorder="1" applyAlignment="1" applyProtection="1">
      <alignment horizontal="center"/>
    </xf>
    <xf numFmtId="165" fontId="86" fillId="31" borderId="7" xfId="0" applyNumberFormat="1" applyFont="1" applyFill="1" applyBorder="1" applyAlignment="1" applyProtection="1">
      <alignment horizontal="center"/>
    </xf>
    <xf numFmtId="0" fontId="43" fillId="6" borderId="4" xfId="0" applyFont="1" applyFill="1" applyBorder="1" applyProtection="1"/>
    <xf numFmtId="165" fontId="43" fillId="6" borderId="4" xfId="0" applyNumberFormat="1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/>
    </xf>
    <xf numFmtId="0" fontId="111" fillId="0" borderId="19" xfId="0" applyFont="1" applyBorder="1" applyAlignment="1">
      <alignment vertical="center"/>
    </xf>
    <xf numFmtId="0" fontId="21" fillId="0" borderId="167" xfId="0" applyFont="1" applyFill="1" applyBorder="1" applyAlignment="1">
      <alignment horizontal="center" vertical="center" wrapText="1"/>
    </xf>
    <xf numFmtId="0" fontId="21" fillId="0" borderId="168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justify" vertical="center"/>
    </xf>
    <xf numFmtId="0" fontId="21" fillId="2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 wrapText="1"/>
    </xf>
    <xf numFmtId="0" fontId="31" fillId="2" borderId="5" xfId="0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/>
    </xf>
    <xf numFmtId="0" fontId="12" fillId="8" borderId="4" xfId="0" applyFont="1" applyFill="1" applyBorder="1" applyAlignment="1">
      <alignment horizontal="justify" vertical="center"/>
    </xf>
    <xf numFmtId="0" fontId="12" fillId="8" borderId="4" xfId="0" applyFont="1" applyFill="1" applyBorder="1" applyAlignment="1">
      <alignment horizontal="left" vertical="center"/>
    </xf>
    <xf numFmtId="0" fontId="25" fillId="10" borderId="4" xfId="0" applyFont="1" applyFill="1" applyBorder="1" applyAlignment="1">
      <alignment horizontal="left" vertical="center" wrapText="1"/>
    </xf>
    <xf numFmtId="1" fontId="26" fillId="2" borderId="4" xfId="0" applyNumberFormat="1" applyFont="1" applyFill="1" applyBorder="1" applyAlignment="1">
      <alignment horizontal="center" vertical="center"/>
    </xf>
    <xf numFmtId="1" fontId="21" fillId="2" borderId="4" xfId="0" applyNumberFormat="1" applyFont="1" applyFill="1" applyBorder="1" applyAlignment="1">
      <alignment horizontal="center" vertical="center"/>
    </xf>
    <xf numFmtId="165" fontId="13" fillId="3" borderId="4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165" fontId="22" fillId="10" borderId="4" xfId="0" applyNumberFormat="1" applyFont="1" applyFill="1" applyBorder="1" applyAlignment="1">
      <alignment horizontal="center" vertical="center"/>
    </xf>
    <xf numFmtId="165" fontId="22" fillId="12" borderId="4" xfId="0" applyNumberFormat="1" applyFont="1" applyFill="1" applyBorder="1" applyAlignment="1">
      <alignment horizontal="center" vertical="center"/>
    </xf>
    <xf numFmtId="165" fontId="22" fillId="3" borderId="4" xfId="0" applyNumberFormat="1" applyFont="1" applyFill="1" applyBorder="1" applyAlignment="1">
      <alignment horizontal="center" vertical="center"/>
    </xf>
    <xf numFmtId="165" fontId="22" fillId="9" borderId="4" xfId="0" applyNumberFormat="1" applyFont="1" applyFill="1" applyBorder="1" applyAlignment="1">
      <alignment horizontal="center" vertical="center"/>
    </xf>
    <xf numFmtId="1" fontId="21" fillId="0" borderId="4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0" fontId="122" fillId="0" borderId="4" xfId="0" applyFont="1" applyFill="1" applyBorder="1" applyAlignment="1">
      <alignment horizontal="center" vertical="center"/>
    </xf>
    <xf numFmtId="1" fontId="122" fillId="0" borderId="4" xfId="0" applyNumberFormat="1" applyFont="1" applyFill="1" applyBorder="1" applyAlignment="1">
      <alignment horizontal="center" vertical="center"/>
    </xf>
    <xf numFmtId="165" fontId="24" fillId="9" borderId="4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15" borderId="4" xfId="0" applyFont="1" applyFill="1" applyBorder="1" applyAlignment="1">
      <alignment horizontal="left" vertical="center" wrapText="1"/>
    </xf>
    <xf numFmtId="0" fontId="10" fillId="17" borderId="4" xfId="0" applyFont="1" applyFill="1" applyBorder="1" applyAlignment="1">
      <alignment horizontal="left" vertical="center" wrapText="1"/>
    </xf>
    <xf numFmtId="0" fontId="10" fillId="16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11" borderId="4" xfId="0" applyFont="1" applyFill="1" applyBorder="1" applyAlignment="1">
      <alignment horizontal="left" vertical="center" wrapText="1"/>
    </xf>
    <xf numFmtId="0" fontId="21" fillId="8" borderId="4" xfId="0" applyFont="1" applyFill="1" applyBorder="1" applyAlignment="1">
      <alignment horizontal="left" vertical="center" wrapText="1"/>
    </xf>
    <xf numFmtId="165" fontId="1" fillId="0" borderId="4" xfId="0" applyNumberFormat="1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justify"/>
    </xf>
    <xf numFmtId="165" fontId="28" fillId="0" borderId="4" xfId="0" applyNumberFormat="1" applyFont="1" applyFill="1" applyBorder="1" applyAlignment="1">
      <alignment horizontal="center" vertical="center"/>
    </xf>
    <xf numFmtId="1" fontId="33" fillId="2" borderId="4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49" fontId="28" fillId="2" borderId="4" xfId="0" applyNumberFormat="1" applyFont="1" applyFill="1" applyBorder="1" applyAlignment="1">
      <alignment horizontal="center" vertical="center"/>
    </xf>
    <xf numFmtId="0" fontId="12" fillId="18" borderId="4" xfId="0" applyFont="1" applyFill="1" applyBorder="1" applyAlignment="1">
      <alignment horizontal="left" vertical="center" wrapText="1"/>
    </xf>
    <xf numFmtId="0" fontId="33" fillId="13" borderId="4" xfId="0" applyFont="1" applyFill="1" applyBorder="1" applyAlignment="1">
      <alignment horizontal="left" vertical="center" wrapText="1"/>
    </xf>
    <xf numFmtId="0" fontId="22" fillId="17" borderId="4" xfId="0" applyFont="1" applyFill="1" applyBorder="1" applyAlignment="1">
      <alignment horizontal="left" vertical="center" wrapText="1"/>
    </xf>
    <xf numFmtId="0" fontId="33" fillId="20" borderId="4" xfId="0" applyFont="1" applyFill="1" applyBorder="1" applyAlignment="1">
      <alignment horizontal="left" vertical="center" wrapText="1"/>
    </xf>
    <xf numFmtId="0" fontId="22" fillId="21" borderId="4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14" borderId="4" xfId="0" applyFont="1" applyFill="1" applyBorder="1" applyAlignment="1">
      <alignment horizontal="left" vertical="center" wrapText="1"/>
    </xf>
    <xf numFmtId="165" fontId="26" fillId="0" borderId="4" xfId="0" applyNumberFormat="1" applyFont="1" applyFill="1" applyBorder="1" applyAlignment="1">
      <alignment horizontal="center" vertical="center"/>
    </xf>
    <xf numFmtId="165" fontId="95" fillId="36" borderId="4" xfId="0" applyNumberFormat="1" applyFont="1" applyFill="1" applyBorder="1" applyAlignment="1">
      <alignment horizontal="center" vertical="center"/>
    </xf>
    <xf numFmtId="165" fontId="23" fillId="33" borderId="4" xfId="0" applyNumberFormat="1" applyFont="1" applyFill="1" applyBorder="1" applyAlignment="1">
      <alignment horizontal="center" vertical="center"/>
    </xf>
    <xf numFmtId="165" fontId="37" fillId="0" borderId="4" xfId="0" applyNumberFormat="1" applyFont="1" applyFill="1" applyBorder="1" applyAlignment="1">
      <alignment horizontal="center" vertical="center"/>
    </xf>
    <xf numFmtId="1" fontId="95" fillId="36" borderId="4" xfId="0" applyNumberFormat="1" applyFont="1" applyFill="1" applyBorder="1" applyAlignment="1">
      <alignment horizontal="center" vertical="center"/>
    </xf>
    <xf numFmtId="165" fontId="27" fillId="0" borderId="4" xfId="0" applyNumberFormat="1" applyFont="1" applyFill="1" applyBorder="1" applyAlignment="1">
      <alignment horizontal="center" vertical="center"/>
    </xf>
    <xf numFmtId="165" fontId="29" fillId="0" borderId="4" xfId="0" applyNumberFormat="1" applyFont="1" applyFill="1" applyBorder="1" applyAlignment="1">
      <alignment horizontal="center" vertical="center"/>
    </xf>
    <xf numFmtId="165" fontId="27" fillId="33" borderId="4" xfId="0" applyNumberFormat="1" applyFont="1" applyFill="1" applyBorder="1" applyAlignment="1">
      <alignment horizontal="center" vertical="center"/>
    </xf>
    <xf numFmtId="165" fontId="29" fillId="9" borderId="4" xfId="0" applyNumberFormat="1" applyFont="1" applyFill="1" applyBorder="1" applyAlignment="1">
      <alignment horizontal="center" vertical="center"/>
    </xf>
    <xf numFmtId="165" fontId="27" fillId="9" borderId="4" xfId="0" applyNumberFormat="1" applyFont="1" applyFill="1" applyBorder="1" applyAlignment="1">
      <alignment horizontal="center" vertical="center"/>
    </xf>
    <xf numFmtId="165" fontId="38" fillId="0" borderId="4" xfId="0" applyNumberFormat="1" applyFont="1" applyBorder="1" applyAlignment="1">
      <alignment horizontal="center" vertical="center"/>
    </xf>
    <xf numFmtId="165" fontId="27" fillId="17" borderId="4" xfId="0" applyNumberFormat="1" applyFont="1" applyFill="1" applyBorder="1" applyAlignment="1">
      <alignment horizontal="center" vertical="center"/>
    </xf>
    <xf numFmtId="165" fontId="20" fillId="33" borderId="4" xfId="0" applyNumberFormat="1" applyFont="1" applyFill="1" applyBorder="1" applyAlignment="1">
      <alignment horizontal="center" vertical="center"/>
    </xf>
    <xf numFmtId="165" fontId="20" fillId="9" borderId="4" xfId="0" applyNumberFormat="1" applyFont="1" applyFill="1" applyBorder="1" applyAlignment="1">
      <alignment horizontal="center" vertical="center"/>
    </xf>
    <xf numFmtId="1" fontId="26" fillId="6" borderId="4" xfId="0" applyNumberFormat="1" applyFont="1" applyFill="1" applyBorder="1" applyAlignment="1">
      <alignment horizontal="center" vertical="center"/>
    </xf>
    <xf numFmtId="165" fontId="37" fillId="6" borderId="4" xfId="0" applyNumberFormat="1" applyFont="1" applyFill="1" applyBorder="1" applyAlignment="1">
      <alignment horizontal="center" vertical="center"/>
    </xf>
    <xf numFmtId="165" fontId="29" fillId="6" borderId="4" xfId="0" applyNumberFormat="1" applyFont="1" applyFill="1" applyBorder="1" applyAlignment="1">
      <alignment horizontal="center" vertical="center"/>
    </xf>
    <xf numFmtId="165" fontId="27" fillId="6" borderId="4" xfId="0" applyNumberFormat="1" applyFont="1" applyFill="1" applyBorder="1" applyAlignment="1">
      <alignment horizontal="center" vertical="center"/>
    </xf>
    <xf numFmtId="165" fontId="37" fillId="19" borderId="4" xfId="0" applyNumberFormat="1" applyFont="1" applyFill="1" applyBorder="1" applyAlignment="1">
      <alignment horizontal="center" vertical="center"/>
    </xf>
    <xf numFmtId="165" fontId="29" fillId="19" borderId="4" xfId="0" applyNumberFormat="1" applyFont="1" applyFill="1" applyBorder="1" applyAlignment="1">
      <alignment horizontal="center" vertical="center"/>
    </xf>
    <xf numFmtId="165" fontId="27" fillId="19" borderId="4" xfId="0" applyNumberFormat="1" applyFont="1" applyFill="1" applyBorder="1" applyAlignment="1">
      <alignment horizontal="center" vertical="center"/>
    </xf>
    <xf numFmtId="165" fontId="26" fillId="19" borderId="4" xfId="0" applyNumberFormat="1" applyFont="1" applyFill="1" applyBorder="1" applyAlignment="1">
      <alignment horizontal="center" vertical="center"/>
    </xf>
    <xf numFmtId="165" fontId="26" fillId="22" borderId="4" xfId="0" applyNumberFormat="1" applyFont="1" applyFill="1" applyBorder="1" applyAlignment="1">
      <alignment horizontal="center" vertical="center"/>
    </xf>
    <xf numFmtId="165" fontId="15" fillId="1" borderId="4" xfId="0" applyNumberFormat="1" applyFont="1" applyFill="1" applyBorder="1" applyAlignment="1" applyProtection="1">
      <alignment horizontal="center" vertical="center"/>
      <protection locked="0"/>
    </xf>
    <xf numFmtId="165" fontId="37" fillId="22" borderId="4" xfId="0" applyNumberFormat="1" applyFont="1" applyFill="1" applyBorder="1" applyAlignment="1">
      <alignment horizontal="center" vertical="center"/>
    </xf>
    <xf numFmtId="165" fontId="29" fillId="22" borderId="4" xfId="0" applyNumberFormat="1" applyFont="1" applyFill="1" applyBorder="1" applyAlignment="1">
      <alignment horizontal="center" vertical="center"/>
    </xf>
    <xf numFmtId="165" fontId="27" fillId="22" borderId="4" xfId="0" applyNumberFormat="1" applyFont="1" applyFill="1" applyBorder="1" applyAlignment="1">
      <alignment horizontal="center" vertical="center"/>
    </xf>
    <xf numFmtId="165" fontId="20" fillId="22" borderId="4" xfId="0" applyNumberFormat="1" applyFont="1" applyFill="1" applyBorder="1" applyAlignment="1">
      <alignment horizontal="center" vertical="center"/>
    </xf>
    <xf numFmtId="165" fontId="139" fillId="36" borderId="4" xfId="0" applyNumberFormat="1" applyFont="1" applyFill="1" applyBorder="1" applyAlignment="1">
      <alignment horizontal="center" vertical="center"/>
    </xf>
    <xf numFmtId="165" fontId="140" fillId="36" borderId="4" xfId="0" applyNumberFormat="1" applyFont="1" applyFill="1" applyBorder="1" applyAlignment="1">
      <alignment horizontal="center" vertical="center"/>
    </xf>
    <xf numFmtId="165" fontId="31" fillId="0" borderId="5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vertical="center"/>
    </xf>
    <xf numFmtId="0" fontId="12" fillId="0" borderId="4" xfId="0" applyFont="1" applyFill="1" applyBorder="1" applyAlignment="1">
      <alignment horizontal="justify" vertical="center"/>
    </xf>
    <xf numFmtId="0" fontId="41" fillId="2" borderId="0" xfId="0" applyFont="1" applyFill="1" applyBorder="1" applyAlignment="1">
      <alignment horizontal="right"/>
    </xf>
    <xf numFmtId="0" fontId="32" fillId="2" borderId="4" xfId="0" applyFont="1" applyFill="1" applyBorder="1" applyAlignment="1">
      <alignment horizontal="justify"/>
    </xf>
    <xf numFmtId="0" fontId="12" fillId="0" borderId="4" xfId="0" applyFont="1" applyFill="1" applyBorder="1"/>
    <xf numFmtId="165" fontId="12" fillId="0" borderId="4" xfId="0" applyNumberFormat="1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justify" vertical="center"/>
    </xf>
    <xf numFmtId="165" fontId="1" fillId="2" borderId="4" xfId="0" applyNumberFormat="1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justify"/>
    </xf>
    <xf numFmtId="165" fontId="28" fillId="2" borderId="4" xfId="0" applyNumberFormat="1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justify" vertical="center"/>
    </xf>
    <xf numFmtId="2" fontId="22" fillId="2" borderId="4" xfId="0" applyNumberFormat="1" applyFont="1" applyFill="1" applyBorder="1" applyAlignment="1">
      <alignment horizontal="center" vertical="center"/>
    </xf>
    <xf numFmtId="166" fontId="25" fillId="2" borderId="4" xfId="0" applyNumberFormat="1" applyFont="1" applyFill="1" applyBorder="1" applyAlignment="1">
      <alignment horizontal="center" vertical="center"/>
    </xf>
    <xf numFmtId="2" fontId="95" fillId="2" borderId="4" xfId="0" applyNumberFormat="1" applyFont="1" applyFill="1" applyBorder="1" applyAlignment="1">
      <alignment horizontal="center" vertical="center"/>
    </xf>
    <xf numFmtId="2" fontId="25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left" vertical="center" wrapText="1"/>
    </xf>
    <xf numFmtId="165" fontId="29" fillId="33" borderId="6" xfId="0" applyNumberFormat="1" applyFont="1" applyFill="1" applyBorder="1" applyAlignment="1">
      <alignment horizontal="center" vertical="center"/>
    </xf>
    <xf numFmtId="165" fontId="29" fillId="22" borderId="6" xfId="0" applyNumberFormat="1" applyFont="1" applyFill="1" applyBorder="1" applyAlignment="1">
      <alignment horizontal="center" vertical="center"/>
    </xf>
    <xf numFmtId="165" fontId="139" fillId="36" borderId="6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justify"/>
    </xf>
    <xf numFmtId="0" fontId="9" fillId="2" borderId="4" xfId="0" applyFont="1" applyFill="1" applyBorder="1" applyAlignment="1">
      <alignment horizontal="justify"/>
    </xf>
    <xf numFmtId="0" fontId="33" fillId="2" borderId="4" xfId="0" applyFont="1" applyFill="1" applyBorder="1" applyAlignment="1">
      <alignment horizontal="justify" vertical="center"/>
    </xf>
    <xf numFmtId="4" fontId="22" fillId="7" borderId="4" xfId="0" applyNumberFormat="1" applyFont="1" applyFill="1" applyBorder="1" applyAlignment="1" applyProtection="1">
      <alignment horizontal="center" vertical="center"/>
    </xf>
    <xf numFmtId="4" fontId="22" fillId="7" borderId="4" xfId="2" applyNumberFormat="1" applyFont="1" applyFill="1" applyBorder="1" applyAlignment="1" applyProtection="1">
      <alignment horizontal="center" vertical="center"/>
    </xf>
    <xf numFmtId="4" fontId="22" fillId="22" borderId="4" xfId="0" applyNumberFormat="1" applyFont="1" applyFill="1" applyBorder="1" applyAlignment="1" applyProtection="1">
      <alignment horizontal="center" vertical="center"/>
    </xf>
    <xf numFmtId="4" fontId="22" fillId="22" borderId="4" xfId="2" applyNumberFormat="1" applyFont="1" applyFill="1" applyBorder="1" applyAlignment="1" applyProtection="1">
      <alignment horizontal="center" vertical="center"/>
    </xf>
    <xf numFmtId="4" fontId="102" fillId="1" borderId="4" xfId="2" applyNumberFormat="1" applyFont="1" applyFill="1" applyBorder="1" applyAlignment="1" applyProtection="1">
      <alignment horizontal="center" vertical="center"/>
      <protection locked="0"/>
    </xf>
    <xf numFmtId="4" fontId="22" fillId="38" borderId="7" xfId="0" applyNumberFormat="1" applyFont="1" applyFill="1" applyBorder="1" applyProtection="1"/>
    <xf numFmtId="4" fontId="55" fillId="38" borderId="7" xfId="0" applyNumberFormat="1" applyFont="1" applyFill="1" applyBorder="1" applyProtection="1"/>
    <xf numFmtId="4" fontId="22" fillId="7" borderId="4" xfId="0" applyNumberFormat="1" applyFont="1" applyFill="1" applyBorder="1" applyAlignment="1" applyProtection="1">
      <alignment horizontal="center" vertical="center" wrapText="1"/>
    </xf>
    <xf numFmtId="4" fontId="22" fillId="7" borderId="4" xfId="0" applyNumberFormat="1" applyFont="1" applyFill="1" applyBorder="1" applyProtection="1"/>
    <xf numFmtId="4" fontId="55" fillId="7" borderId="4" xfId="0" applyNumberFormat="1" applyFont="1" applyFill="1" applyBorder="1" applyProtection="1"/>
    <xf numFmtId="4" fontId="52" fillId="0" borderId="0" xfId="0" applyNumberFormat="1" applyFont="1" applyProtection="1"/>
    <xf numFmtId="4" fontId="0" fillId="0" borderId="0" xfId="0" applyNumberFormat="1" applyProtection="1"/>
    <xf numFmtId="4" fontId="52" fillId="0" borderId="4" xfId="0" applyNumberFormat="1" applyFont="1" applyFill="1" applyBorder="1" applyProtection="1"/>
    <xf numFmtId="4" fontId="0" fillId="0" borderId="14" xfId="0" applyNumberFormat="1" applyFill="1" applyBorder="1" applyProtection="1"/>
    <xf numFmtId="4" fontId="16" fillId="0" borderId="4" xfId="0" applyNumberFormat="1" applyFont="1" applyFill="1" applyBorder="1" applyProtection="1"/>
    <xf numFmtId="4" fontId="16" fillId="0" borderId="14" xfId="0" applyNumberFormat="1" applyFont="1" applyFill="1" applyBorder="1" applyProtection="1"/>
    <xf numFmtId="4" fontId="129" fillId="17" borderId="38" xfId="3" applyNumberFormat="1" applyFont="1" applyFill="1" applyBorder="1" applyProtection="1">
      <protection locked="0"/>
    </xf>
    <xf numFmtId="4" fontId="37" fillId="0" borderId="0" xfId="0" applyNumberFormat="1" applyFont="1" applyProtection="1"/>
    <xf numFmtId="0" fontId="22" fillId="0" borderId="113" xfId="2" applyFont="1" applyFill="1" applyBorder="1" applyAlignment="1" applyProtection="1">
      <alignment horizontal="left" vertical="center" wrapText="1"/>
    </xf>
    <xf numFmtId="0" fontId="22" fillId="0" borderId="161" xfId="2" applyFont="1" applyFill="1" applyBorder="1" applyAlignment="1" applyProtection="1">
      <alignment horizontal="left" vertical="center" wrapText="1"/>
    </xf>
    <xf numFmtId="0" fontId="22" fillId="0" borderId="113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22" fillId="38" borderId="160" xfId="0" applyFont="1" applyFill="1" applyBorder="1" applyAlignment="1" applyProtection="1">
      <alignment horizontal="left" vertical="center" wrapText="1"/>
    </xf>
    <xf numFmtId="0" fontId="22" fillId="0" borderId="114" xfId="0" applyFont="1" applyFill="1" applyBorder="1" applyAlignment="1" applyProtection="1">
      <alignment horizontal="left" vertical="center" wrapText="1"/>
    </xf>
    <xf numFmtId="4" fontId="107" fillId="1" borderId="4" xfId="0" applyNumberFormat="1" applyFont="1" applyFill="1" applyBorder="1" applyAlignment="1" applyProtection="1">
      <alignment horizontal="center" vertical="center"/>
      <protection locked="0"/>
    </xf>
    <xf numFmtId="4" fontId="22" fillId="22" borderId="14" xfId="0" applyNumberFormat="1" applyFont="1" applyFill="1" applyBorder="1" applyAlignment="1" applyProtection="1">
      <alignment horizontal="center" vertical="center"/>
    </xf>
    <xf numFmtId="4" fontId="22" fillId="7" borderId="14" xfId="2" applyNumberFormat="1" applyFont="1" applyFill="1" applyBorder="1" applyAlignment="1" applyProtection="1">
      <alignment horizontal="center" vertical="center"/>
    </xf>
    <xf numFmtId="4" fontId="107" fillId="1" borderId="4" xfId="0" applyNumberFormat="1" applyFont="1" applyFill="1" applyBorder="1" applyAlignment="1" applyProtection="1">
      <alignment horizontal="center" vertical="center"/>
    </xf>
    <xf numFmtId="4" fontId="22" fillId="7" borderId="14" xfId="0" applyNumberFormat="1" applyFont="1" applyFill="1" applyBorder="1" applyAlignment="1" applyProtection="1">
      <alignment horizontal="center" vertical="center"/>
    </xf>
    <xf numFmtId="4" fontId="22" fillId="0" borderId="14" xfId="2" applyNumberFormat="1" applyFont="1" applyFill="1" applyBorder="1" applyAlignment="1" applyProtection="1">
      <alignment horizontal="center" vertical="center"/>
    </xf>
    <xf numFmtId="4" fontId="35" fillId="38" borderId="7" xfId="0" applyNumberFormat="1" applyFont="1" applyFill="1" applyBorder="1" applyProtection="1"/>
    <xf numFmtId="4" fontId="55" fillId="7" borderId="4" xfId="0" applyNumberFormat="1" applyFont="1" applyFill="1" applyBorder="1" applyAlignment="1" applyProtection="1">
      <alignment horizontal="center" vertical="center"/>
    </xf>
    <xf numFmtId="4" fontId="22" fillId="7" borderId="9" xfId="0" applyNumberFormat="1" applyFont="1" applyFill="1" applyBorder="1" applyAlignment="1" applyProtection="1">
      <alignment horizontal="center" vertical="center"/>
    </xf>
    <xf numFmtId="4" fontId="43" fillId="0" borderId="38" xfId="0" applyNumberFormat="1" applyFont="1" applyBorder="1" applyAlignment="1" applyProtection="1">
      <alignment horizontal="justify"/>
    </xf>
    <xf numFmtId="0" fontId="135" fillId="12" borderId="4" xfId="0" applyFont="1" applyFill="1" applyBorder="1" applyAlignment="1" applyProtection="1">
      <alignment wrapText="1"/>
    </xf>
    <xf numFmtId="4" fontId="0" fillId="12" borderId="4" xfId="0" applyNumberFormat="1" applyFill="1" applyBorder="1" applyProtection="1"/>
    <xf numFmtId="4" fontId="0" fillId="0" borderId="4" xfId="0" applyNumberFormat="1" applyBorder="1" applyProtection="1"/>
    <xf numFmtId="4" fontId="43" fillId="0" borderId="4" xfId="0" applyNumberFormat="1" applyFont="1" applyFill="1" applyBorder="1" applyProtection="1"/>
    <xf numFmtId="4" fontId="12" fillId="0" borderId="4" xfId="0" applyNumberFormat="1" applyFont="1" applyBorder="1" applyProtection="1"/>
    <xf numFmtId="4" fontId="25" fillId="0" borderId="4" xfId="0" applyNumberFormat="1" applyFont="1" applyFill="1" applyBorder="1" applyProtection="1"/>
    <xf numFmtId="0" fontId="59" fillId="0" borderId="4" xfId="0" applyFont="1" applyBorder="1" applyAlignment="1" applyProtection="1">
      <alignment horizontal="center" vertical="center"/>
    </xf>
    <xf numFmtId="0" fontId="0" fillId="0" borderId="7" xfId="0" applyFill="1" applyBorder="1" applyProtection="1"/>
    <xf numFmtId="0" fontId="103" fillId="1" borderId="7" xfId="2" applyFont="1" applyFill="1" applyBorder="1" applyAlignment="1" applyProtection="1">
      <alignment horizontal="center" vertical="center"/>
      <protection locked="0"/>
    </xf>
    <xf numFmtId="0" fontId="122" fillId="0" borderId="167" xfId="0" applyFont="1" applyBorder="1" applyAlignment="1" applyProtection="1">
      <alignment horizontal="center" vertical="center"/>
    </xf>
    <xf numFmtId="0" fontId="122" fillId="0" borderId="168" xfId="0" applyFont="1" applyBorder="1" applyAlignment="1" applyProtection="1">
      <alignment horizontal="center" vertical="center"/>
    </xf>
    <xf numFmtId="0" fontId="12" fillId="0" borderId="168" xfId="0" applyFont="1" applyBorder="1" applyAlignment="1" applyProtection="1">
      <alignment horizontal="center" vertical="center"/>
    </xf>
    <xf numFmtId="0" fontId="25" fillId="0" borderId="168" xfId="0" applyFont="1" applyBorder="1" applyAlignment="1" applyProtection="1">
      <alignment horizontal="center" vertical="center"/>
    </xf>
    <xf numFmtId="0" fontId="122" fillId="0" borderId="170" xfId="0" applyFont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4" fontId="43" fillId="0" borderId="113" xfId="0" applyNumberFormat="1" applyFont="1" applyFill="1" applyBorder="1" applyAlignment="1" applyProtection="1"/>
    <xf numFmtId="4" fontId="43" fillId="0" borderId="113" xfId="0" applyNumberFormat="1" applyFont="1" applyFill="1" applyBorder="1" applyProtection="1"/>
    <xf numFmtId="4" fontId="43" fillId="0" borderId="114" xfId="0" applyNumberFormat="1" applyFont="1" applyFill="1" applyBorder="1" applyProtection="1"/>
    <xf numFmtId="0" fontId="16" fillId="0" borderId="4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13" fillId="0" borderId="0" xfId="0" applyFont="1" applyProtection="1"/>
    <xf numFmtId="4" fontId="52" fillId="0" borderId="7" xfId="0" applyNumberFormat="1" applyFont="1" applyFill="1" applyBorder="1" applyProtection="1"/>
    <xf numFmtId="4" fontId="0" fillId="0" borderId="24" xfId="0" applyNumberFormat="1" applyFill="1" applyBorder="1" applyProtection="1"/>
    <xf numFmtId="4" fontId="43" fillId="0" borderId="160" xfId="0" applyNumberFormat="1" applyFont="1" applyFill="1" applyBorder="1" applyProtection="1"/>
    <xf numFmtId="0" fontId="20" fillId="0" borderId="3" xfId="0" applyFont="1" applyFill="1" applyBorder="1" applyAlignment="1" applyProtection="1">
      <alignment horizontal="left"/>
    </xf>
    <xf numFmtId="0" fontId="20" fillId="0" borderId="3" xfId="1" applyFont="1" applyFill="1" applyBorder="1" applyAlignment="1" applyProtection="1">
      <alignment horizontal="left" wrapText="1"/>
      <protection hidden="1"/>
    </xf>
    <xf numFmtId="0" fontId="20" fillId="0" borderId="12" xfId="1" applyFont="1" applyFill="1" applyBorder="1" applyAlignment="1" applyProtection="1">
      <alignment horizontal="left" wrapText="1"/>
      <protection hidden="1"/>
    </xf>
    <xf numFmtId="4" fontId="27" fillId="0" borderId="4" xfId="2" applyNumberFormat="1" applyFont="1" applyFill="1" applyBorder="1" applyAlignment="1" applyProtection="1">
      <alignment horizontal="right" vertical="center" indent="3"/>
    </xf>
    <xf numFmtId="4" fontId="22" fillId="0" borderId="4" xfId="2" applyNumberFormat="1" applyFont="1" applyFill="1" applyBorder="1" applyAlignment="1" applyProtection="1">
      <alignment horizontal="right" vertical="center" indent="3"/>
    </xf>
    <xf numFmtId="4" fontId="27" fillId="0" borderId="6" xfId="2" applyNumberFormat="1" applyFont="1" applyFill="1" applyBorder="1" applyAlignment="1" applyProtection="1">
      <alignment horizontal="right" vertical="center" indent="3"/>
    </xf>
    <xf numFmtId="4" fontId="22" fillId="0" borderId="6" xfId="2" applyNumberFormat="1" applyFont="1" applyFill="1" applyBorder="1" applyAlignment="1" applyProtection="1">
      <alignment horizontal="right" vertical="center" indent="3"/>
    </xf>
    <xf numFmtId="4" fontId="37" fillId="40" borderId="4" xfId="2" applyNumberFormat="1" applyFont="1" applyFill="1" applyBorder="1" applyAlignment="1" applyProtection="1">
      <alignment horizontal="right" vertical="center" indent="3"/>
    </xf>
    <xf numFmtId="4" fontId="27" fillId="22" borderId="4" xfId="2" applyNumberFormat="1" applyFont="1" applyFill="1" applyBorder="1" applyAlignment="1" applyProtection="1">
      <alignment horizontal="right" vertical="center" indent="3"/>
    </xf>
    <xf numFmtId="4" fontId="22" fillId="22" borderId="4" xfId="2" applyNumberFormat="1" applyFont="1" applyFill="1" applyBorder="1" applyAlignment="1" applyProtection="1">
      <alignment horizontal="right" vertical="center" indent="3"/>
    </xf>
    <xf numFmtId="4" fontId="26" fillId="40" borderId="4" xfId="0" applyNumberFormat="1" applyFont="1" applyFill="1" applyBorder="1" applyAlignment="1">
      <alignment horizontal="right" vertical="center" indent="3"/>
    </xf>
    <xf numFmtId="9" fontId="134" fillId="0" borderId="4" xfId="5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1" fillId="0" borderId="4" xfId="0" applyFont="1" applyBorder="1" applyAlignment="1">
      <alignment horizontal="center" vertical="center"/>
    </xf>
    <xf numFmtId="0" fontId="57" fillId="38" borderId="14" xfId="0" applyFont="1" applyFill="1" applyBorder="1" applyAlignment="1" applyProtection="1">
      <alignment vertical="center"/>
    </xf>
    <xf numFmtId="0" fontId="57" fillId="38" borderId="27" xfId="0" applyFont="1" applyFill="1" applyBorder="1" applyAlignment="1" applyProtection="1">
      <alignment vertical="center"/>
    </xf>
    <xf numFmtId="0" fontId="12" fillId="39" borderId="14" xfId="0" applyFont="1" applyFill="1" applyBorder="1" applyAlignment="1" applyProtection="1"/>
    <xf numFmtId="0" fontId="12" fillId="39" borderId="27" xfId="0" applyFont="1" applyFill="1" applyBorder="1" applyAlignment="1" applyProtection="1"/>
    <xf numFmtId="0" fontId="12" fillId="39" borderId="14" xfId="0" applyFont="1" applyFill="1" applyBorder="1" applyAlignment="1" applyProtection="1">
      <alignment vertical="center"/>
    </xf>
    <xf numFmtId="0" fontId="12" fillId="39" borderId="27" xfId="0" applyFont="1" applyFill="1" applyBorder="1" applyAlignment="1" applyProtection="1">
      <alignment vertical="center"/>
    </xf>
    <xf numFmtId="0" fontId="38" fillId="38" borderId="14" xfId="0" applyFont="1" applyFill="1" applyBorder="1" applyAlignment="1" applyProtection="1">
      <alignment vertical="center"/>
    </xf>
    <xf numFmtId="0" fontId="38" fillId="38" borderId="27" xfId="0" applyFont="1" applyFill="1" applyBorder="1" applyAlignment="1" applyProtection="1">
      <alignment vertical="center"/>
    </xf>
    <xf numFmtId="4" fontId="12" fillId="2" borderId="4" xfId="0" applyNumberFormat="1" applyFont="1" applyFill="1" applyBorder="1" applyAlignment="1" applyProtection="1">
      <alignment horizontal="right" vertical="center" indent="2"/>
    </xf>
    <xf numFmtId="4" fontId="57" fillId="38" borderId="27" xfId="0" applyNumberFormat="1" applyFont="1" applyFill="1" applyBorder="1" applyAlignment="1" applyProtection="1">
      <alignment horizontal="right" vertical="center" indent="2"/>
    </xf>
    <xf numFmtId="4" fontId="57" fillId="38" borderId="15" xfId="0" applyNumberFormat="1" applyFont="1" applyFill="1" applyBorder="1" applyAlignment="1" applyProtection="1">
      <alignment horizontal="right" vertical="center" indent="2"/>
    </xf>
    <xf numFmtId="4" fontId="12" fillId="39" borderId="27" xfId="0" applyNumberFormat="1" applyFont="1" applyFill="1" applyBorder="1" applyAlignment="1" applyProtection="1">
      <alignment horizontal="right" vertical="center" indent="2"/>
    </xf>
    <xf numFmtId="4" fontId="12" fillId="39" borderId="15" xfId="0" applyNumberFormat="1" applyFont="1" applyFill="1" applyBorder="1" applyAlignment="1" applyProtection="1">
      <alignment horizontal="right" vertical="center" indent="2"/>
    </xf>
    <xf numFmtId="4" fontId="12" fillId="7" borderId="4" xfId="0" applyNumberFormat="1" applyFont="1" applyFill="1" applyBorder="1" applyAlignment="1" applyProtection="1">
      <alignment horizontal="right" vertical="center" indent="2"/>
    </xf>
    <xf numFmtId="4" fontId="12" fillId="0" borderId="4" xfId="0" applyNumberFormat="1" applyFont="1" applyFill="1" applyBorder="1" applyAlignment="1" applyProtection="1">
      <alignment horizontal="right" vertical="center" indent="2"/>
    </xf>
    <xf numFmtId="4" fontId="12" fillId="0" borderId="14" xfId="0" applyNumberFormat="1" applyFont="1" applyFill="1" applyBorder="1" applyAlignment="1" applyProtection="1">
      <alignment horizontal="right" vertical="center" indent="2"/>
    </xf>
    <xf numFmtId="4" fontId="12" fillId="7" borderId="4" xfId="4" applyNumberFormat="1" applyFont="1" applyFill="1" applyBorder="1" applyAlignment="1" applyProtection="1">
      <alignment horizontal="right" vertical="center" indent="2"/>
    </xf>
    <xf numFmtId="4" fontId="12" fillId="0" borderId="4" xfId="0" applyNumberFormat="1" applyFont="1" applyBorder="1" applyAlignment="1" applyProtection="1">
      <alignment horizontal="right" vertical="center" indent="2"/>
    </xf>
    <xf numFmtId="4" fontId="12" fillId="0" borderId="14" xfId="0" applyNumberFormat="1" applyFont="1" applyBorder="1" applyAlignment="1" applyProtection="1">
      <alignment horizontal="right" vertical="center" indent="2"/>
    </xf>
    <xf numFmtId="4" fontId="12" fillId="2" borderId="4" xfId="4" applyNumberFormat="1" applyFont="1" applyFill="1" applyBorder="1" applyAlignment="1" applyProtection="1">
      <alignment horizontal="right" vertical="center" indent="2"/>
    </xf>
    <xf numFmtId="4" fontId="21" fillId="2" borderId="4" xfId="4" applyNumberFormat="1" applyFont="1" applyFill="1" applyBorder="1" applyAlignment="1" applyProtection="1">
      <alignment horizontal="right" vertical="center" indent="2"/>
    </xf>
    <xf numFmtId="4" fontId="21" fillId="2" borderId="14" xfId="0" applyNumberFormat="1" applyFont="1" applyFill="1" applyBorder="1" applyAlignment="1" applyProtection="1">
      <alignment horizontal="right" vertical="center" indent="2"/>
    </xf>
    <xf numFmtId="4" fontId="21" fillId="2" borderId="4" xfId="4" applyNumberFormat="1" applyFont="1" applyFill="1" applyBorder="1" applyAlignment="1" applyProtection="1">
      <alignment horizontal="right" vertical="center" wrapText="1" indent="2"/>
    </xf>
    <xf numFmtId="4" fontId="21" fillId="2" borderId="14" xfId="0" applyNumberFormat="1" applyFont="1" applyFill="1" applyBorder="1" applyAlignment="1" applyProtection="1">
      <alignment horizontal="right" vertical="center" wrapText="1" indent="2"/>
    </xf>
    <xf numFmtId="4" fontId="26" fillId="0" borderId="4" xfId="0" applyNumberFormat="1" applyFont="1" applyBorder="1" applyAlignment="1" applyProtection="1">
      <alignment horizontal="right" vertical="center" indent="2"/>
    </xf>
    <xf numFmtId="4" fontId="26" fillId="0" borderId="14" xfId="0" applyNumberFormat="1" applyFont="1" applyBorder="1" applyAlignment="1" applyProtection="1">
      <alignment horizontal="right" vertical="center" indent="2"/>
    </xf>
    <xf numFmtId="4" fontId="38" fillId="38" borderId="27" xfId="0" applyNumberFormat="1" applyFont="1" applyFill="1" applyBorder="1" applyAlignment="1" applyProtection="1">
      <alignment horizontal="right" vertical="center" indent="2"/>
    </xf>
    <xf numFmtId="4" fontId="38" fillId="38" borderId="15" xfId="0" applyNumberFormat="1" applyFont="1" applyFill="1" applyBorder="1" applyAlignment="1" applyProtection="1">
      <alignment horizontal="right" vertical="center" indent="2"/>
    </xf>
    <xf numFmtId="4" fontId="21" fillId="0" borderId="14" xfId="4" applyNumberFormat="1" applyFont="1" applyBorder="1" applyAlignment="1" applyProtection="1">
      <alignment horizontal="right" vertical="center" indent="2"/>
    </xf>
    <xf numFmtId="4" fontId="26" fillId="0" borderId="6" xfId="0" applyNumberFormat="1" applyFont="1" applyBorder="1" applyAlignment="1" applyProtection="1">
      <alignment horizontal="right" vertical="center" indent="2"/>
    </xf>
    <xf numFmtId="4" fontId="26" fillId="0" borderId="26" xfId="0" applyNumberFormat="1" applyFont="1" applyBorder="1" applyAlignment="1" applyProtection="1">
      <alignment horizontal="right" vertical="center" indent="2"/>
    </xf>
    <xf numFmtId="4" fontId="29" fillId="40" borderId="19" xfId="0" applyNumberFormat="1" applyFont="1" applyFill="1" applyBorder="1" applyAlignment="1" applyProtection="1">
      <alignment horizontal="right" vertical="center" indent="2"/>
    </xf>
    <xf numFmtId="4" fontId="26" fillId="40" borderId="19" xfId="0" applyNumberFormat="1" applyFont="1" applyFill="1" applyBorder="1" applyAlignment="1" applyProtection="1">
      <alignment horizontal="right" vertical="center" indent="2"/>
    </xf>
    <xf numFmtId="0" fontId="32" fillId="0" borderId="4" xfId="0" applyFont="1" applyFill="1" applyBorder="1" applyAlignment="1" applyProtection="1">
      <alignment horizontal="center" vertical="center" wrapText="1"/>
    </xf>
    <xf numFmtId="0" fontId="31" fillId="2" borderId="4" xfId="0" applyFont="1" applyFill="1" applyBorder="1" applyAlignment="1" applyProtection="1">
      <alignment horizontal="center" vertical="center"/>
    </xf>
    <xf numFmtId="0" fontId="31" fillId="39" borderId="27" xfId="0" applyFont="1" applyFill="1" applyBorder="1" applyAlignment="1" applyProtection="1">
      <alignment horizontal="center" vertical="center"/>
    </xf>
    <xf numFmtId="0" fontId="31" fillId="2" borderId="4" xfId="0" applyFont="1" applyFill="1" applyBorder="1" applyAlignment="1" applyProtection="1">
      <alignment horizontal="center" vertical="center" wrapText="1"/>
    </xf>
    <xf numFmtId="0" fontId="32" fillId="0" borderId="4" xfId="0" applyFont="1" applyFill="1" applyBorder="1" applyAlignment="1" applyProtection="1">
      <alignment horizontal="center" vertical="center"/>
    </xf>
    <xf numFmtId="0" fontId="31" fillId="38" borderId="27" xfId="0" applyFont="1" applyFill="1" applyBorder="1" applyAlignment="1" applyProtection="1">
      <alignment horizontal="center" vertical="center"/>
    </xf>
    <xf numFmtId="0" fontId="32" fillId="0" borderId="4" xfId="0" applyFont="1" applyBorder="1" applyAlignment="1" applyProtection="1">
      <alignment horizontal="center" vertical="center"/>
    </xf>
    <xf numFmtId="0" fontId="32" fillId="0" borderId="6" xfId="0" applyFont="1" applyFill="1" applyBorder="1" applyAlignment="1" applyProtection="1">
      <alignment horizontal="center" vertical="center"/>
    </xf>
    <xf numFmtId="4" fontId="1" fillId="43" borderId="4" xfId="0" applyNumberFormat="1" applyFont="1" applyFill="1" applyBorder="1" applyAlignment="1" applyProtection="1">
      <alignment horizontal="right" vertical="center" indent="3"/>
    </xf>
    <xf numFmtId="4" fontId="10" fillId="43" borderId="4" xfId="0" applyNumberFormat="1" applyFont="1" applyFill="1" applyBorder="1" applyAlignment="1" applyProtection="1">
      <alignment horizontal="right" vertical="center" indent="3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26" fillId="40" borderId="17" xfId="0" applyFont="1" applyFill="1" applyBorder="1" applyAlignment="1" applyProtection="1">
      <alignment horizontal="left" vertical="center" wrapText="1"/>
    </xf>
    <xf numFmtId="4" fontId="12" fillId="0" borderId="4" xfId="4" applyNumberFormat="1" applyFont="1" applyBorder="1" applyAlignment="1" applyProtection="1">
      <alignment horizontal="right" vertical="center" indent="3"/>
    </xf>
    <xf numFmtId="4" fontId="12" fillId="12" borderId="4" xfId="4" applyNumberFormat="1" applyFont="1" applyFill="1" applyBorder="1" applyAlignment="1" applyProtection="1">
      <alignment horizontal="right" vertical="center" indent="3"/>
    </xf>
    <xf numFmtId="4" fontId="12" fillId="0" borderId="4" xfId="0" applyNumberFormat="1" applyFont="1" applyBorder="1" applyAlignment="1" applyProtection="1">
      <alignment horizontal="right" vertical="center" indent="3"/>
    </xf>
    <xf numFmtId="4" fontId="12" fillId="13" borderId="4" xfId="4" applyNumberFormat="1" applyFont="1" applyFill="1" applyBorder="1" applyAlignment="1" applyProtection="1">
      <alignment horizontal="right" vertical="center" indent="3"/>
    </xf>
    <xf numFmtId="4" fontId="12" fillId="6" borderId="4" xfId="4" applyNumberFormat="1" applyFont="1" applyFill="1" applyBorder="1" applyAlignment="1" applyProtection="1">
      <alignment horizontal="right" vertical="center" indent="3"/>
    </xf>
    <xf numFmtId="4" fontId="21" fillId="16" borderId="38" xfId="0" applyNumberFormat="1" applyFont="1" applyFill="1" applyBorder="1" applyAlignment="1" applyProtection="1">
      <alignment horizontal="right" vertical="center" indent="3"/>
    </xf>
    <xf numFmtId="4" fontId="12" fillId="10" borderId="4" xfId="0" applyNumberFormat="1" applyFont="1" applyFill="1" applyBorder="1" applyAlignment="1" applyProtection="1">
      <alignment horizontal="right" vertical="center" indent="2"/>
    </xf>
    <xf numFmtId="4" fontId="12" fillId="13" borderId="4" xfId="0" applyNumberFormat="1" applyFont="1" applyFill="1" applyBorder="1" applyAlignment="1" applyProtection="1">
      <alignment horizontal="right" vertical="center" indent="2"/>
    </xf>
    <xf numFmtId="4" fontId="12" fillId="12" borderId="4" xfId="0" applyNumberFormat="1" applyFont="1" applyFill="1" applyBorder="1" applyAlignment="1" applyProtection="1">
      <alignment horizontal="right" vertical="center" indent="2"/>
    </xf>
    <xf numFmtId="4" fontId="12" fillId="11" borderId="4" xfId="0" applyNumberFormat="1" applyFont="1" applyFill="1" applyBorder="1" applyAlignment="1" applyProtection="1">
      <alignment horizontal="right" vertical="center" indent="2"/>
    </xf>
    <xf numFmtId="4" fontId="12" fillId="18" borderId="4" xfId="0" applyNumberFormat="1" applyFont="1" applyFill="1" applyBorder="1" applyAlignment="1" applyProtection="1">
      <alignment horizontal="right" vertical="center" indent="2"/>
    </xf>
    <xf numFmtId="4" fontId="21" fillId="16" borderId="38" xfId="0" applyNumberFormat="1" applyFont="1" applyFill="1" applyBorder="1" applyAlignment="1" applyProtection="1">
      <alignment horizontal="right" vertical="center" indent="2"/>
    </xf>
    <xf numFmtId="0" fontId="27" fillId="1" borderId="4" xfId="0" applyFont="1" applyFill="1" applyBorder="1" applyAlignment="1" applyProtection="1">
      <alignment horizontal="center" vertical="center" wrapText="1"/>
    </xf>
    <xf numFmtId="0" fontId="27" fillId="1" borderId="0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37" fillId="1" borderId="3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justify"/>
    </xf>
    <xf numFmtId="1" fontId="2" fillId="0" borderId="14" xfId="0" applyNumberFormat="1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35" borderId="5" xfId="0" applyFont="1" applyFill="1" applyBorder="1" applyAlignment="1" applyProtection="1">
      <alignment horizontal="center" vertical="center" wrapText="1"/>
    </xf>
    <xf numFmtId="4" fontId="12" fillId="0" borderId="3" xfId="4" applyNumberFormat="1" applyFont="1" applyBorder="1" applyAlignment="1" applyProtection="1">
      <alignment horizontal="right" vertical="center" indent="3"/>
    </xf>
    <xf numFmtId="4" fontId="12" fillId="35" borderId="5" xfId="0" applyNumberFormat="1" applyFont="1" applyFill="1" applyBorder="1" applyAlignment="1" applyProtection="1">
      <alignment horizontal="right" vertical="center" indent="3"/>
    </xf>
    <xf numFmtId="4" fontId="12" fillId="35" borderId="130" xfId="0" applyNumberFormat="1" applyFont="1" applyFill="1" applyBorder="1" applyAlignment="1" applyProtection="1">
      <alignment horizontal="right" vertical="center" indent="3"/>
    </xf>
    <xf numFmtId="4" fontId="9" fillId="0" borderId="14" xfId="0" applyNumberFormat="1" applyFont="1" applyBorder="1" applyAlignment="1" applyProtection="1">
      <alignment horizontal="right" vertical="center" indent="2"/>
    </xf>
    <xf numFmtId="4" fontId="2" fillId="0" borderId="14" xfId="0" applyNumberFormat="1" applyFont="1" applyBorder="1" applyAlignment="1" applyProtection="1">
      <alignment horizontal="right" vertical="center" indent="2"/>
    </xf>
    <xf numFmtId="4" fontId="37" fillId="31" borderId="14" xfId="0" applyNumberFormat="1" applyFont="1" applyFill="1" applyBorder="1" applyAlignment="1" applyProtection="1">
      <alignment horizontal="right" vertical="center" indent="2"/>
    </xf>
    <xf numFmtId="4" fontId="12" fillId="0" borderId="3" xfId="0" applyNumberFormat="1" applyFont="1" applyBorder="1" applyAlignment="1" applyProtection="1">
      <alignment horizontal="right" vertical="center" indent="2"/>
    </xf>
    <xf numFmtId="4" fontId="12" fillId="35" borderId="5" xfId="0" applyNumberFormat="1" applyFont="1" applyFill="1" applyBorder="1" applyAlignment="1" applyProtection="1">
      <alignment horizontal="right" vertical="center" indent="2"/>
    </xf>
    <xf numFmtId="4" fontId="12" fillId="35" borderId="130" xfId="0" applyNumberFormat="1" applyFont="1" applyFill="1" applyBorder="1" applyAlignment="1" applyProtection="1">
      <alignment horizontal="right" vertical="center" indent="2"/>
    </xf>
    <xf numFmtId="0" fontId="1" fillId="0" borderId="26" xfId="0" applyFont="1" applyBorder="1" applyAlignment="1" applyProtection="1">
      <alignment horizontal="left" vertical="center" wrapText="1"/>
    </xf>
    <xf numFmtId="0" fontId="37" fillId="1" borderId="40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4" fontId="2" fillId="0" borderId="26" xfId="0" applyNumberFormat="1" applyFont="1" applyBorder="1" applyAlignment="1" applyProtection="1">
      <alignment horizontal="right" vertical="center" indent="2"/>
    </xf>
    <xf numFmtId="4" fontId="12" fillId="0" borderId="40" xfId="0" applyNumberFormat="1" applyFont="1" applyBorder="1" applyAlignment="1" applyProtection="1">
      <alignment horizontal="right" vertical="center" indent="2"/>
    </xf>
    <xf numFmtId="4" fontId="12" fillId="0" borderId="6" xfId="0" applyNumberFormat="1" applyFont="1" applyBorder="1" applyAlignment="1" applyProtection="1">
      <alignment horizontal="right" vertical="center" indent="2"/>
    </xf>
    <xf numFmtId="4" fontId="12" fillId="7" borderId="6" xfId="0" applyNumberFormat="1" applyFont="1" applyFill="1" applyBorder="1" applyAlignment="1" applyProtection="1">
      <alignment horizontal="right" vertical="center" indent="2"/>
    </xf>
    <xf numFmtId="0" fontId="10" fillId="35" borderId="167" xfId="0" applyFont="1" applyFill="1" applyBorder="1" applyAlignment="1" applyProtection="1">
      <alignment horizontal="left" vertical="center"/>
    </xf>
    <xf numFmtId="0" fontId="0" fillId="35" borderId="168" xfId="0" applyFont="1" applyFill="1" applyBorder="1" applyAlignment="1" applyProtection="1">
      <alignment horizontal="justify"/>
    </xf>
    <xf numFmtId="0" fontId="57" fillId="35" borderId="168" xfId="0" applyFont="1" applyFill="1" applyBorder="1" applyAlignment="1" applyProtection="1">
      <alignment horizontal="justify"/>
    </xf>
    <xf numFmtId="4" fontId="57" fillId="35" borderId="172" xfId="0" applyNumberFormat="1" applyFont="1" applyFill="1" applyBorder="1" applyAlignment="1" applyProtection="1">
      <alignment horizontal="right" vertical="center" indent="2"/>
    </xf>
    <xf numFmtId="4" fontId="21" fillId="35" borderId="167" xfId="0" applyNumberFormat="1" applyFont="1" applyFill="1" applyBorder="1" applyAlignment="1" applyProtection="1">
      <alignment horizontal="right" vertical="center" indent="2"/>
    </xf>
    <xf numFmtId="4" fontId="21" fillId="35" borderId="168" xfId="0" applyNumberFormat="1" applyFont="1" applyFill="1" applyBorder="1" applyAlignment="1" applyProtection="1">
      <alignment horizontal="right" vertical="center" indent="2"/>
    </xf>
    <xf numFmtId="4" fontId="21" fillId="35" borderId="172" xfId="0" applyNumberFormat="1" applyFont="1" applyFill="1" applyBorder="1" applyAlignment="1" applyProtection="1">
      <alignment horizontal="right" vertical="center" indent="2"/>
    </xf>
    <xf numFmtId="0" fontId="27" fillId="1" borderId="6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justify"/>
    </xf>
    <xf numFmtId="0" fontId="2" fillId="0" borderId="26" xfId="0" applyFont="1" applyBorder="1" applyAlignment="1" applyProtection="1">
      <alignment horizontal="justify"/>
    </xf>
    <xf numFmtId="4" fontId="12" fillId="0" borderId="40" xfId="4" applyNumberFormat="1" applyFont="1" applyBorder="1" applyAlignment="1" applyProtection="1">
      <alignment horizontal="right" vertical="center" indent="3"/>
    </xf>
    <xf numFmtId="4" fontId="12" fillId="0" borderId="6" xfId="4" applyNumberFormat="1" applyFont="1" applyBorder="1" applyAlignment="1" applyProtection="1">
      <alignment horizontal="right" vertical="center" indent="3"/>
    </xf>
    <xf numFmtId="4" fontId="12" fillId="0" borderId="6" xfId="0" applyNumberFormat="1" applyFont="1" applyBorder="1" applyAlignment="1" applyProtection="1">
      <alignment horizontal="right" vertical="center" indent="3"/>
    </xf>
    <xf numFmtId="0" fontId="57" fillId="35" borderId="172" xfId="0" applyFont="1" applyFill="1" applyBorder="1" applyAlignment="1" applyProtection="1">
      <alignment horizontal="justify"/>
    </xf>
    <xf numFmtId="4" fontId="21" fillId="35" borderId="167" xfId="0" applyNumberFormat="1" applyFont="1" applyFill="1" applyBorder="1" applyAlignment="1" applyProtection="1">
      <alignment horizontal="right" vertical="center" indent="3"/>
    </xf>
    <xf numFmtId="4" fontId="21" fillId="35" borderId="168" xfId="0" applyNumberFormat="1" applyFont="1" applyFill="1" applyBorder="1" applyAlignment="1" applyProtection="1">
      <alignment horizontal="right" vertical="center" indent="3"/>
    </xf>
    <xf numFmtId="4" fontId="21" fillId="35" borderId="172" xfId="0" applyNumberFormat="1" applyFont="1" applyFill="1" applyBorder="1" applyAlignment="1" applyProtection="1">
      <alignment horizontal="right" vertical="center" indent="3"/>
    </xf>
    <xf numFmtId="0" fontId="31" fillId="0" borderId="4" xfId="0" applyFont="1" applyBorder="1" applyAlignment="1" applyProtection="1">
      <alignment horizontal="justify" vertical="center"/>
    </xf>
    <xf numFmtId="0" fontId="80" fillId="0" borderId="0" xfId="0" applyFont="1" applyAlignment="1" applyProtection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39" borderId="14" xfId="0" applyFont="1" applyFill="1" applyBorder="1" applyAlignment="1">
      <alignment horizontal="left" vertical="center"/>
    </xf>
    <xf numFmtId="0" fontId="10" fillId="0" borderId="6" xfId="0" applyFont="1" applyBorder="1" applyAlignment="1" applyProtection="1">
      <alignment horizontal="center" vertical="center"/>
    </xf>
    <xf numFmtId="0" fontId="49" fillId="0" borderId="7" xfId="0" applyFont="1" applyBorder="1" applyProtection="1"/>
    <xf numFmtId="4" fontId="12" fillId="2" borderId="7" xfId="0" applyNumberFormat="1" applyFont="1" applyFill="1" applyBorder="1" applyAlignment="1" applyProtection="1">
      <alignment horizontal="right" vertical="center" indent="2"/>
    </xf>
    <xf numFmtId="4" fontId="12" fillId="2" borderId="24" xfId="4" applyNumberFormat="1" applyFont="1" applyFill="1" applyBorder="1" applyAlignment="1" applyProtection="1">
      <alignment horizontal="right" vertical="center" indent="2"/>
    </xf>
    <xf numFmtId="0" fontId="0" fillId="43" borderId="7" xfId="0" applyFill="1" applyBorder="1" applyProtection="1"/>
    <xf numFmtId="0" fontId="38" fillId="0" borderId="167" xfId="0" applyFont="1" applyBorder="1" applyAlignment="1" applyProtection="1">
      <alignment wrapText="1"/>
    </xf>
    <xf numFmtId="0" fontId="110" fillId="0" borderId="168" xfId="0" applyFont="1" applyBorder="1" applyProtection="1"/>
    <xf numFmtId="0" fontId="110" fillId="0" borderId="19" xfId="0" applyFont="1" applyBorder="1" applyProtection="1"/>
    <xf numFmtId="4" fontId="38" fillId="2" borderId="168" xfId="0" applyNumberFormat="1" applyFont="1" applyFill="1" applyBorder="1" applyAlignment="1" applyProtection="1">
      <alignment horizontal="right" vertical="center" indent="2"/>
    </xf>
    <xf numFmtId="4" fontId="38" fillId="2" borderId="168" xfId="4" applyNumberFormat="1" applyFont="1" applyFill="1" applyBorder="1" applyAlignment="1" applyProtection="1">
      <alignment horizontal="right" vertical="center" indent="2"/>
    </xf>
    <xf numFmtId="4" fontId="38" fillId="2" borderId="172" xfId="0" applyNumberFormat="1" applyFont="1" applyFill="1" applyBorder="1" applyAlignment="1" applyProtection="1">
      <alignment horizontal="right" vertical="center" indent="2"/>
    </xf>
    <xf numFmtId="0" fontId="0" fillId="43" borderId="168" xfId="0" applyFill="1" applyBorder="1" applyProtection="1"/>
    <xf numFmtId="0" fontId="0" fillId="43" borderId="170" xfId="0" applyFill="1" applyBorder="1" applyProtection="1"/>
    <xf numFmtId="0" fontId="9" fillId="0" borderId="0" xfId="0" applyFont="1" applyAlignment="1">
      <alignment horizontal="left" vertical="top" wrapText="1" indent="3"/>
    </xf>
    <xf numFmtId="0" fontId="9" fillId="0" borderId="0" xfId="0" applyFont="1" applyAlignment="1">
      <alignment horizontal="left" vertical="top" wrapText="1" indent="2"/>
    </xf>
    <xf numFmtId="0" fontId="112" fillId="0" borderId="151" xfId="0" applyFont="1" applyBorder="1" applyAlignment="1">
      <alignment horizontal="center" vertical="center"/>
    </xf>
    <xf numFmtId="0" fontId="21" fillId="0" borderId="153" xfId="0" applyFont="1" applyBorder="1" applyAlignment="1">
      <alignment horizontal="center" vertical="center"/>
    </xf>
    <xf numFmtId="0" fontId="21" fillId="0" borderId="155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154" xfId="0" applyFont="1" applyBorder="1" applyAlignment="1">
      <alignment horizontal="center" vertical="center"/>
    </xf>
    <xf numFmtId="0" fontId="23" fillId="13" borderId="157" xfId="0" applyFont="1" applyFill="1" applyBorder="1" applyAlignment="1" applyProtection="1">
      <alignment horizontal="left" vertical="center"/>
    </xf>
    <xf numFmtId="0" fontId="23" fillId="13" borderId="27" xfId="0" applyFont="1" applyFill="1" applyBorder="1" applyAlignment="1" applyProtection="1">
      <alignment horizontal="left" vertical="center"/>
    </xf>
    <xf numFmtId="0" fontId="23" fillId="13" borderId="163" xfId="0" applyFont="1" applyFill="1" applyBorder="1" applyAlignment="1" applyProtection="1">
      <alignment horizontal="left" vertical="center"/>
    </xf>
    <xf numFmtId="0" fontId="49" fillId="13" borderId="14" xfId="0" applyFont="1" applyFill="1" applyBorder="1" applyAlignment="1">
      <alignment horizontal="left" vertical="center"/>
    </xf>
    <xf numFmtId="0" fontId="49" fillId="13" borderId="27" xfId="0" applyFont="1" applyFill="1" applyBorder="1" applyAlignment="1">
      <alignment horizontal="left" vertical="center"/>
    </xf>
    <xf numFmtId="0" fontId="49" fillId="13" borderId="15" xfId="0" applyFont="1" applyFill="1" applyBorder="1" applyAlignment="1">
      <alignment horizontal="left" vertical="center"/>
    </xf>
    <xf numFmtId="0" fontId="25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2" fillId="0" borderId="151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59" fillId="7" borderId="6" xfId="0" applyFont="1" applyFill="1" applyBorder="1" applyAlignment="1">
      <alignment horizontal="center" vertical="center"/>
    </xf>
    <xf numFmtId="0" fontId="59" fillId="7" borderId="13" xfId="0" applyFont="1" applyFill="1" applyBorder="1" applyAlignment="1">
      <alignment horizontal="center" vertical="center"/>
    </xf>
    <xf numFmtId="0" fontId="59" fillId="7" borderId="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9" fillId="39" borderId="14" xfId="0" applyFont="1" applyFill="1" applyBorder="1" applyAlignment="1">
      <alignment horizontal="left" vertical="center"/>
    </xf>
    <xf numFmtId="0" fontId="49" fillId="39" borderId="27" xfId="0" applyFont="1" applyFill="1" applyBorder="1" applyAlignment="1">
      <alignment horizontal="left" vertical="center"/>
    </xf>
    <xf numFmtId="0" fontId="49" fillId="39" borderId="15" xfId="0" applyFont="1" applyFill="1" applyBorder="1" applyAlignment="1">
      <alignment horizontal="left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center" vertical="center"/>
    </xf>
    <xf numFmtId="0" fontId="109" fillId="0" borderId="19" xfId="0" applyFont="1" applyBorder="1" applyAlignment="1">
      <alignment horizontal="center" vertical="center"/>
    </xf>
    <xf numFmtId="0" fontId="109" fillId="0" borderId="18" xfId="0" applyFont="1" applyBorder="1" applyAlignment="1">
      <alignment horizontal="center" vertical="center"/>
    </xf>
    <xf numFmtId="0" fontId="59" fillId="0" borderId="4" xfId="0" applyFont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 wrapText="1"/>
    </xf>
    <xf numFmtId="0" fontId="38" fillId="0" borderId="49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38" fillId="0" borderId="34" xfId="0" applyNumberFormat="1" applyFont="1" applyBorder="1" applyAlignment="1">
      <alignment horizontal="center" vertical="center" wrapText="1"/>
    </xf>
    <xf numFmtId="49" fontId="38" fillId="0" borderId="28" xfId="0" applyNumberFormat="1" applyFont="1" applyBorder="1" applyAlignment="1">
      <alignment horizontal="center" vertical="center" wrapText="1"/>
    </xf>
    <xf numFmtId="0" fontId="2" fillId="27" borderId="17" xfId="0" applyFont="1" applyFill="1" applyBorder="1" applyAlignment="1">
      <alignment horizontal="center" vertical="center"/>
    </xf>
    <xf numFmtId="0" fontId="2" fillId="27" borderId="19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 horizontal="center" vertical="center"/>
    </xf>
    <xf numFmtId="0" fontId="59" fillId="0" borderId="4" xfId="0" applyFont="1" applyBorder="1" applyAlignment="1">
      <alignment horizontal="center"/>
    </xf>
    <xf numFmtId="0" fontId="59" fillId="0" borderId="7" xfId="0" applyFont="1" applyBorder="1" applyAlignment="1">
      <alignment horizontal="center"/>
    </xf>
    <xf numFmtId="0" fontId="110" fillId="0" borderId="33" xfId="0" applyFont="1" applyFill="1" applyBorder="1" applyAlignment="1">
      <alignment horizontal="center" vertical="center" wrapText="1"/>
    </xf>
    <xf numFmtId="0" fontId="110" fillId="0" borderId="31" xfId="0" applyFont="1" applyFill="1" applyBorder="1" applyAlignment="1">
      <alignment horizontal="center" vertical="center" wrapText="1"/>
    </xf>
    <xf numFmtId="0" fontId="110" fillId="0" borderId="32" xfId="0" applyFont="1" applyFill="1" applyBorder="1" applyAlignment="1">
      <alignment horizontal="center" vertical="center" wrapText="1"/>
    </xf>
    <xf numFmtId="0" fontId="110" fillId="0" borderId="29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169" xfId="0" applyFont="1" applyFill="1" applyBorder="1" applyAlignment="1">
      <alignment horizontal="center" vertical="center" wrapText="1"/>
    </xf>
    <xf numFmtId="0" fontId="110" fillId="0" borderId="30" xfId="0" applyFont="1" applyFill="1" applyBorder="1" applyAlignment="1">
      <alignment horizontal="center" vertical="center" wrapText="1"/>
    </xf>
    <xf numFmtId="0" fontId="110" fillId="0" borderId="2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131" xfId="0" applyFont="1" applyBorder="1" applyAlignment="1" applyProtection="1">
      <alignment horizontal="center" vertical="center"/>
    </xf>
    <xf numFmtId="164" fontId="128" fillId="17" borderId="0" xfId="3" applyNumberFormat="1" applyFont="1" applyFill="1" applyBorder="1" applyAlignment="1" applyProtection="1">
      <alignment horizontal="center"/>
      <protection locked="0"/>
    </xf>
    <xf numFmtId="164" fontId="128" fillId="17" borderId="32" xfId="3" applyNumberFormat="1" applyFont="1" applyFill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37" fillId="0" borderId="4" xfId="0" applyFont="1" applyBorder="1" applyAlignment="1" applyProtection="1">
      <alignment horizontal="center" vertical="center" wrapText="1"/>
    </xf>
    <xf numFmtId="4" fontId="37" fillId="0" borderId="4" xfId="0" applyNumberFormat="1" applyFont="1" applyBorder="1" applyAlignment="1" applyProtection="1">
      <alignment horizontal="center" vertical="center" wrapText="1"/>
    </xf>
    <xf numFmtId="0" fontId="143" fillId="0" borderId="14" xfId="0" applyFont="1" applyBorder="1" applyAlignment="1" applyProtection="1">
      <alignment horizontal="center"/>
    </xf>
    <xf numFmtId="0" fontId="143" fillId="0" borderId="27" xfId="0" applyFont="1" applyBorder="1" applyAlignment="1" applyProtection="1">
      <alignment horizontal="center"/>
    </xf>
    <xf numFmtId="0" fontId="143" fillId="0" borderId="15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37" fillId="0" borderId="31" xfId="0" applyFont="1" applyFill="1" applyBorder="1" applyAlignment="1" applyProtection="1">
      <alignment horizontal="center" vertical="center" wrapText="1"/>
    </xf>
    <xf numFmtId="0" fontId="37" fillId="0" borderId="160" xfId="0" applyFont="1" applyFill="1" applyBorder="1" applyAlignment="1" applyProtection="1">
      <alignment horizontal="center" vertical="center" wrapText="1"/>
    </xf>
    <xf numFmtId="0" fontId="38" fillId="0" borderId="4" xfId="0" applyFont="1" applyBorder="1" applyAlignment="1" applyProtection="1">
      <alignment horizontal="center" vertical="center"/>
    </xf>
    <xf numFmtId="0" fontId="70" fillId="13" borderId="157" xfId="0" applyFont="1" applyFill="1" applyBorder="1" applyAlignment="1" applyProtection="1">
      <alignment horizontal="left" vertical="center"/>
    </xf>
    <xf numFmtId="0" fontId="70" fillId="13" borderId="27" xfId="0" applyFont="1" applyFill="1" applyBorder="1" applyAlignment="1" applyProtection="1">
      <alignment horizontal="left" vertical="center"/>
    </xf>
    <xf numFmtId="0" fontId="70" fillId="13" borderId="163" xfId="0" applyFont="1" applyFill="1" applyBorder="1" applyAlignment="1" applyProtection="1">
      <alignment horizontal="left" vertical="center"/>
    </xf>
    <xf numFmtId="0" fontId="22" fillId="22" borderId="158" xfId="0" applyFont="1" applyFill="1" applyBorder="1" applyAlignment="1" applyProtection="1">
      <alignment horizontal="left"/>
    </xf>
    <xf numFmtId="0" fontId="22" fillId="22" borderId="91" xfId="0" applyFont="1" applyFill="1" applyBorder="1" applyAlignment="1" applyProtection="1">
      <alignment horizontal="left"/>
    </xf>
    <xf numFmtId="0" fontId="54" fillId="22" borderId="157" xfId="0" applyFont="1" applyFill="1" applyBorder="1" applyAlignment="1" applyProtection="1">
      <alignment horizontal="left"/>
    </xf>
    <xf numFmtId="0" fontId="54" fillId="22" borderId="15" xfId="0" applyFont="1" applyFill="1" applyBorder="1" applyAlignment="1" applyProtection="1">
      <alignment horizontal="left"/>
    </xf>
    <xf numFmtId="0" fontId="22" fillId="22" borderId="157" xfId="0" applyFont="1" applyFill="1" applyBorder="1" applyAlignment="1" applyProtection="1">
      <alignment horizontal="left"/>
    </xf>
    <xf numFmtId="0" fontId="22" fillId="22" borderId="15" xfId="0" applyFont="1" applyFill="1" applyBorder="1" applyAlignment="1" applyProtection="1">
      <alignment horizontal="left"/>
    </xf>
    <xf numFmtId="0" fontId="22" fillId="22" borderId="157" xfId="0" applyFont="1" applyFill="1" applyBorder="1" applyAlignment="1" applyProtection="1">
      <alignment horizontal="left" vertical="center" wrapText="1"/>
    </xf>
    <xf numFmtId="0" fontId="22" fillId="22" borderId="15" xfId="0" applyFont="1" applyFill="1" applyBorder="1" applyAlignment="1" applyProtection="1">
      <alignment horizontal="left" vertical="center" wrapText="1"/>
    </xf>
    <xf numFmtId="0" fontId="20" fillId="22" borderId="155" xfId="1" applyFont="1" applyFill="1" applyBorder="1" applyAlignment="1" applyProtection="1">
      <alignment vertical="center" wrapText="1"/>
      <protection hidden="1"/>
    </xf>
    <xf numFmtId="0" fontId="20" fillId="22" borderId="155" xfId="0" applyFont="1" applyFill="1" applyBorder="1" applyAlignment="1" applyProtection="1">
      <alignment vertical="center" wrapText="1"/>
    </xf>
    <xf numFmtId="0" fontId="117" fillId="0" borderId="6" xfId="0" applyFont="1" applyBorder="1" applyAlignment="1" applyProtection="1">
      <alignment horizontal="center" vertical="center" wrapText="1"/>
      <protection locked="0"/>
    </xf>
    <xf numFmtId="0" fontId="117" fillId="0" borderId="7" xfId="0" applyFont="1" applyBorder="1" applyAlignment="1" applyProtection="1">
      <alignment horizontal="center" vertical="center" wrapText="1"/>
      <protection locked="0"/>
    </xf>
    <xf numFmtId="0" fontId="43" fillId="0" borderId="77" xfId="0" applyFont="1" applyBorder="1" applyAlignment="1" applyProtection="1">
      <alignment horizontal="center" vertical="center"/>
    </xf>
    <xf numFmtId="0" fontId="43" fillId="0" borderId="154" xfId="0" applyFont="1" applyBorder="1" applyAlignment="1" applyProtection="1">
      <alignment horizontal="center" vertical="center"/>
    </xf>
    <xf numFmtId="0" fontId="37" fillId="0" borderId="20" xfId="0" applyFont="1" applyBorder="1" applyAlignment="1" applyProtection="1">
      <alignment horizontal="center" vertical="center"/>
    </xf>
    <xf numFmtId="0" fontId="37" fillId="0" borderId="42" xfId="0" applyFont="1" applyBorder="1" applyAlignment="1" applyProtection="1">
      <alignment horizontal="center" vertical="center"/>
    </xf>
    <xf numFmtId="0" fontId="37" fillId="0" borderId="50" xfId="0" applyFont="1" applyBorder="1" applyAlignment="1" applyProtection="1">
      <alignment horizontal="center" vertical="center"/>
    </xf>
    <xf numFmtId="0" fontId="43" fillId="0" borderId="146" xfId="0" applyFont="1" applyBorder="1" applyAlignment="1" applyProtection="1">
      <alignment horizontal="center" vertical="center"/>
    </xf>
    <xf numFmtId="0" fontId="43" fillId="0" borderId="123" xfId="0" applyFont="1" applyBorder="1" applyAlignment="1" applyProtection="1">
      <alignment horizontal="center" vertical="center"/>
    </xf>
    <xf numFmtId="0" fontId="43" fillId="0" borderId="148" xfId="0" applyFont="1" applyBorder="1" applyAlignment="1" applyProtection="1">
      <alignment horizontal="center" vertical="center"/>
    </xf>
    <xf numFmtId="0" fontId="43" fillId="0" borderId="37" xfId="0" applyFont="1" applyBorder="1" applyAlignment="1" applyProtection="1">
      <alignment horizontal="center" vertical="center"/>
    </xf>
    <xf numFmtId="0" fontId="43" fillId="0" borderId="162" xfId="0" applyFont="1" applyBorder="1" applyAlignment="1" applyProtection="1">
      <alignment horizontal="center" vertical="center"/>
    </xf>
    <xf numFmtId="0" fontId="43" fillId="0" borderId="16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71" fillId="4" borderId="155" xfId="0" applyFont="1" applyFill="1" applyBorder="1" applyAlignment="1" applyProtection="1">
      <alignment vertical="center" wrapText="1"/>
    </xf>
    <xf numFmtId="0" fontId="26" fillId="40" borderId="4" xfId="0" applyFont="1" applyFill="1" applyBorder="1" applyAlignment="1">
      <alignment horizontal="left" vertical="center"/>
    </xf>
    <xf numFmtId="0" fontId="121" fillId="39" borderId="14" xfId="0" applyFont="1" applyFill="1" applyBorder="1" applyAlignment="1" applyProtection="1">
      <alignment horizontal="left" vertical="center"/>
    </xf>
    <xf numFmtId="0" fontId="121" fillId="39" borderId="15" xfId="0" applyFont="1" applyFill="1" applyBorder="1" applyAlignment="1" applyProtection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9" fillId="40" borderId="14" xfId="1" applyFont="1" applyFill="1" applyBorder="1" applyAlignment="1" applyProtection="1">
      <alignment horizontal="left" vertical="center" wrapText="1"/>
      <protection hidden="1"/>
    </xf>
    <xf numFmtId="0" fontId="29" fillId="40" borderId="15" xfId="1" applyFont="1" applyFill="1" applyBorder="1" applyAlignment="1" applyProtection="1">
      <alignment horizontal="left" vertical="center" wrapText="1"/>
      <protection hidden="1"/>
    </xf>
    <xf numFmtId="0" fontId="24" fillId="22" borderId="130" xfId="0" applyFont="1" applyFill="1" applyBorder="1" applyAlignment="1" applyProtection="1">
      <alignment horizontal="left" vertical="center" wrapText="1"/>
    </xf>
    <xf numFmtId="0" fontId="24" fillId="22" borderId="41" xfId="0" applyFont="1" applyFill="1" applyBorder="1" applyAlignment="1" applyProtection="1">
      <alignment horizontal="left" vertical="center" wrapText="1"/>
    </xf>
    <xf numFmtId="0" fontId="24" fillId="22" borderId="8" xfId="0" applyFont="1" applyFill="1" applyBorder="1" applyAlignment="1" applyProtection="1">
      <alignment horizontal="left" vertical="center" wrapText="1"/>
    </xf>
    <xf numFmtId="0" fontId="24" fillId="22" borderId="130" xfId="1" applyFont="1" applyFill="1" applyBorder="1" applyAlignment="1" applyProtection="1">
      <alignment horizontal="left" vertical="center" wrapText="1"/>
      <protection hidden="1"/>
    </xf>
    <xf numFmtId="0" fontId="24" fillId="22" borderId="41" xfId="1" applyFont="1" applyFill="1" applyBorder="1" applyAlignment="1" applyProtection="1">
      <alignment horizontal="left" vertical="center" wrapText="1"/>
      <protection hidden="1"/>
    </xf>
    <xf numFmtId="0" fontId="24" fillId="22" borderId="8" xfId="1" applyFont="1" applyFill="1" applyBorder="1" applyAlignment="1" applyProtection="1">
      <alignment horizontal="left" vertical="center" wrapText="1"/>
      <protection hidden="1"/>
    </xf>
    <xf numFmtId="0" fontId="27" fillId="0" borderId="4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9" fillId="4" borderId="165" xfId="0" applyFont="1" applyFill="1" applyBorder="1" applyAlignment="1">
      <alignment horizontal="left" vertical="center" wrapText="1"/>
    </xf>
    <xf numFmtId="0" fontId="59" fillId="4" borderId="41" xfId="0" applyFont="1" applyFill="1" applyBorder="1" applyAlignment="1">
      <alignment horizontal="left" vertical="center" wrapText="1"/>
    </xf>
    <xf numFmtId="0" fontId="59" fillId="4" borderId="166" xfId="0" applyFont="1" applyFill="1" applyBorder="1" applyAlignment="1">
      <alignment horizontal="left" vertical="center" wrapText="1"/>
    </xf>
    <xf numFmtId="0" fontId="132" fillId="0" borderId="4" xfId="0" applyFont="1" applyBorder="1" applyAlignment="1">
      <alignment horizontal="center" vertical="center"/>
    </xf>
    <xf numFmtId="0" fontId="132" fillId="0" borderId="6" xfId="0" applyFont="1" applyBorder="1" applyAlignment="1">
      <alignment horizontal="center" vertical="center"/>
    </xf>
    <xf numFmtId="0" fontId="132" fillId="0" borderId="7" xfId="0" applyFont="1" applyBorder="1" applyAlignment="1">
      <alignment horizontal="center" vertical="center"/>
    </xf>
    <xf numFmtId="0" fontId="132" fillId="0" borderId="14" xfId="0" applyFont="1" applyBorder="1" applyAlignment="1">
      <alignment horizontal="center" vertical="center"/>
    </xf>
    <xf numFmtId="0" fontId="132" fillId="0" borderId="27" xfId="0" applyFont="1" applyBorder="1" applyAlignment="1">
      <alignment horizontal="center" vertical="center"/>
    </xf>
    <xf numFmtId="0" fontId="132" fillId="0" borderId="15" xfId="0" applyFont="1" applyBorder="1" applyAlignment="1">
      <alignment horizontal="center" vertical="center"/>
    </xf>
    <xf numFmtId="1" fontId="86" fillId="1" borderId="14" xfId="0" applyNumberFormat="1" applyFont="1" applyFill="1" applyBorder="1" applyAlignment="1" applyProtection="1">
      <alignment horizontal="center" vertical="center" wrapText="1"/>
    </xf>
    <xf numFmtId="1" fontId="86" fillId="1" borderId="15" xfId="0" applyNumberFormat="1" applyFont="1" applyFill="1" applyBorder="1" applyAlignment="1" applyProtection="1">
      <alignment horizontal="center" vertical="center" wrapText="1"/>
    </xf>
    <xf numFmtId="0" fontId="86" fillId="1" borderId="14" xfId="0" applyFont="1" applyFill="1" applyBorder="1" applyAlignment="1" applyProtection="1">
      <alignment horizontal="center" vertical="center" wrapText="1"/>
    </xf>
    <xf numFmtId="0" fontId="86" fillId="1" borderId="15" xfId="0" applyFont="1" applyFill="1" applyBorder="1" applyAlignment="1" applyProtection="1">
      <alignment horizontal="center" vertical="center" wrapText="1"/>
    </xf>
    <xf numFmtId="0" fontId="21" fillId="43" borderId="24" xfId="0" applyFont="1" applyFill="1" applyBorder="1" applyAlignment="1" applyProtection="1">
      <alignment horizontal="center" vertical="center"/>
    </xf>
    <xf numFmtId="0" fontId="21" fillId="43" borderId="49" xfId="0" applyFont="1" applyFill="1" applyBorder="1" applyAlignment="1" applyProtection="1">
      <alignment horizontal="center" vertical="center"/>
    </xf>
    <xf numFmtId="0" fontId="21" fillId="43" borderId="16" xfId="0" applyFont="1" applyFill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10" fillId="0" borderId="46" xfId="0" applyFont="1" applyBorder="1" applyAlignment="1" applyProtection="1">
      <alignment horizontal="center" vertical="center" wrapText="1"/>
    </xf>
    <xf numFmtId="0" fontId="10" fillId="0" borderId="171" xfId="0" applyFont="1" applyBorder="1" applyAlignment="1" applyProtection="1">
      <alignment horizontal="center" vertical="center" wrapText="1"/>
    </xf>
    <xf numFmtId="0" fontId="10" fillId="0" borderId="45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43" borderId="4" xfId="0" applyFont="1" applyFill="1" applyBorder="1" applyAlignment="1" applyProtection="1">
      <alignment horizontal="center" vertical="center"/>
    </xf>
    <xf numFmtId="0" fontId="10" fillId="43" borderId="6" xfId="0" applyFont="1" applyFill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10" fillId="0" borderId="4" xfId="0" applyFon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24" fillId="7" borderId="26" xfId="0" applyFont="1" applyFill="1" applyBorder="1" applyAlignment="1" applyProtection="1">
      <alignment horizontal="center" vertical="center" wrapText="1"/>
    </xf>
    <xf numFmtId="0" fontId="24" fillId="7" borderId="35" xfId="0" applyFont="1" applyFill="1" applyBorder="1" applyAlignment="1" applyProtection="1">
      <alignment horizontal="center" vertical="center" wrapText="1"/>
    </xf>
    <xf numFmtId="0" fontId="24" fillId="7" borderId="36" xfId="0" applyFont="1" applyFill="1" applyBorder="1" applyAlignment="1" applyProtection="1">
      <alignment horizontal="center" vertical="center" wrapText="1"/>
    </xf>
    <xf numFmtId="0" fontId="24" fillId="7" borderId="37" xfId="0" applyFont="1" applyFill="1" applyBorder="1" applyAlignment="1" applyProtection="1">
      <alignment horizontal="center" vertical="center" wrapText="1"/>
    </xf>
    <xf numFmtId="0" fontId="24" fillId="7" borderId="24" xfId="0" applyFont="1" applyFill="1" applyBorder="1" applyAlignment="1" applyProtection="1">
      <alignment horizontal="center" vertical="center" wrapText="1"/>
    </xf>
    <xf numFmtId="0" fontId="24" fillId="7" borderId="16" xfId="0" applyFont="1" applyFill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122" fillId="0" borderId="6" xfId="0" applyFont="1" applyBorder="1" applyAlignment="1" applyProtection="1">
      <alignment horizontal="center" vertical="center" wrapText="1"/>
    </xf>
    <xf numFmtId="0" fontId="122" fillId="0" borderId="13" xfId="0" applyFont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11" fillId="0" borderId="17" xfId="0" applyFont="1" applyBorder="1" applyAlignment="1" applyProtection="1">
      <alignment horizontal="center" vertical="center"/>
    </xf>
    <xf numFmtId="0" fontId="111" fillId="0" borderId="19" xfId="0" applyFont="1" applyBorder="1" applyAlignment="1" applyProtection="1">
      <alignment horizontal="center" vertical="center"/>
    </xf>
    <xf numFmtId="0" fontId="111" fillId="0" borderId="18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/>
    </xf>
    <xf numFmtId="0" fontId="16" fillId="0" borderId="27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/>
    </xf>
    <xf numFmtId="0" fontId="20" fillId="22" borderId="120" xfId="0" applyFont="1" applyFill="1" applyBorder="1" applyAlignment="1" applyProtection="1">
      <alignment vertical="center"/>
    </xf>
    <xf numFmtId="0" fontId="20" fillId="22" borderId="32" xfId="0" applyFont="1" applyFill="1" applyBorder="1" applyAlignment="1" applyProtection="1">
      <alignment vertical="center"/>
    </xf>
    <xf numFmtId="0" fontId="20" fillId="22" borderId="119" xfId="0" applyFont="1" applyFill="1" applyBorder="1" applyAlignment="1" applyProtection="1">
      <alignment vertical="center"/>
    </xf>
    <xf numFmtId="0" fontId="20" fillId="22" borderId="120" xfId="1" applyFont="1" applyFill="1" applyBorder="1" applyAlignment="1" applyProtection="1">
      <alignment vertical="center" wrapText="1"/>
      <protection hidden="1"/>
    </xf>
    <xf numFmtId="0" fontId="20" fillId="22" borderId="32" xfId="1" applyFont="1" applyFill="1" applyBorder="1" applyAlignment="1" applyProtection="1">
      <alignment vertical="center" wrapText="1"/>
      <protection hidden="1"/>
    </xf>
    <xf numFmtId="0" fontId="67" fillId="4" borderId="33" xfId="0" applyFont="1" applyFill="1" applyBorder="1" applyAlignment="1" applyProtection="1">
      <alignment horizontal="center" vertical="center"/>
    </xf>
    <xf numFmtId="0" fontId="67" fillId="4" borderId="31" xfId="0" applyFont="1" applyFill="1" applyBorder="1" applyAlignment="1" applyProtection="1">
      <alignment horizontal="center" vertical="center"/>
    </xf>
    <xf numFmtId="0" fontId="67" fillId="4" borderId="30" xfId="0" applyFont="1" applyFill="1" applyBorder="1" applyAlignment="1" applyProtection="1">
      <alignment horizontal="center" vertical="center"/>
    </xf>
    <xf numFmtId="0" fontId="20" fillId="22" borderId="119" xfId="1" applyFont="1" applyFill="1" applyBorder="1" applyAlignment="1" applyProtection="1">
      <alignment vertical="center" wrapText="1"/>
      <protection hidden="1"/>
    </xf>
    <xf numFmtId="0" fontId="20" fillId="22" borderId="120" xfId="0" applyFont="1" applyFill="1" applyBorder="1" applyAlignment="1" applyProtection="1">
      <alignment horizontal="justify"/>
    </xf>
    <xf numFmtId="0" fontId="20" fillId="22" borderId="32" xfId="0" applyFont="1" applyFill="1" applyBorder="1" applyAlignment="1" applyProtection="1">
      <alignment horizontal="justify"/>
    </xf>
    <xf numFmtId="0" fontId="20" fillId="22" borderId="119" xfId="0" applyFont="1" applyFill="1" applyBorder="1" applyAlignment="1" applyProtection="1">
      <alignment horizontal="justify"/>
    </xf>
    <xf numFmtId="0" fontId="17" fillId="0" borderId="17" xfId="0" applyFont="1" applyFill="1" applyBorder="1" applyAlignment="1" applyProtection="1">
      <alignment horizontal="center"/>
    </xf>
    <xf numFmtId="0" fontId="17" fillId="0" borderId="18" xfId="0" applyFont="1" applyFill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0" fontId="17" fillId="0" borderId="19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/>
    </xf>
    <xf numFmtId="0" fontId="20" fillId="22" borderId="4" xfId="1" applyFont="1" applyFill="1" applyBorder="1" applyAlignment="1" applyProtection="1">
      <alignment vertical="center" wrapText="1"/>
      <protection hidden="1"/>
    </xf>
    <xf numFmtId="0" fontId="71" fillId="16" borderId="4" xfId="0" applyFont="1" applyFill="1" applyBorder="1" applyAlignment="1" applyProtection="1">
      <alignment horizontal="center" vertical="center"/>
    </xf>
    <xf numFmtId="0" fontId="20" fillId="22" borderId="4" xfId="0" applyFont="1" applyFill="1" applyBorder="1" applyAlignment="1" applyProtection="1">
      <alignment horizontal="justify"/>
    </xf>
    <xf numFmtId="0" fontId="24" fillId="0" borderId="4" xfId="0" applyFont="1" applyFill="1" applyBorder="1" applyAlignment="1" applyProtection="1">
      <alignment horizontal="justify" vertical="center" wrapText="1"/>
    </xf>
    <xf numFmtId="0" fontId="24" fillId="0" borderId="4" xfId="0" applyFont="1" applyBorder="1" applyAlignment="1" applyProtection="1">
      <alignment horizontal="justify"/>
    </xf>
    <xf numFmtId="0" fontId="24" fillId="0" borderId="4" xfId="0" applyFont="1" applyFill="1" applyBorder="1" applyAlignment="1" applyProtection="1">
      <alignment horizontal="justify"/>
    </xf>
    <xf numFmtId="0" fontId="20" fillId="22" borderId="4" xfId="0" applyFont="1" applyFill="1" applyBorder="1" applyAlignment="1" applyProtection="1">
      <alignment vertical="center"/>
    </xf>
    <xf numFmtId="0" fontId="60" fillId="0" borderId="4" xfId="0" applyFont="1" applyBorder="1" applyAlignment="1" applyProtection="1">
      <alignment horizontal="justify"/>
    </xf>
    <xf numFmtId="0" fontId="44" fillId="0" borderId="14" xfId="0" applyFont="1" applyFill="1" applyBorder="1" applyAlignment="1" applyProtection="1">
      <alignment horizontal="center"/>
    </xf>
    <xf numFmtId="0" fontId="44" fillId="0" borderId="27" xfId="0" applyFont="1" applyFill="1" applyBorder="1" applyAlignment="1" applyProtection="1">
      <alignment horizontal="center"/>
    </xf>
    <xf numFmtId="0" fontId="44" fillId="0" borderId="15" xfId="0" applyFont="1" applyFill="1" applyBorder="1" applyAlignment="1" applyProtection="1">
      <alignment horizontal="center"/>
    </xf>
    <xf numFmtId="0" fontId="43" fillId="0" borderId="20" xfId="0" applyFont="1" applyBorder="1" applyAlignment="1" applyProtection="1">
      <alignment horizontal="justify" vertical="center"/>
    </xf>
    <xf numFmtId="0" fontId="43" fillId="0" borderId="50" xfId="0" applyFont="1" applyBorder="1" applyAlignment="1" applyProtection="1">
      <alignment horizontal="justify" vertical="center"/>
    </xf>
    <xf numFmtId="0" fontId="43" fillId="0" borderId="22" xfId="0" applyFont="1" applyBorder="1" applyAlignment="1" applyProtection="1">
      <alignment horizontal="justify" vertical="center"/>
    </xf>
    <xf numFmtId="0" fontId="43" fillId="0" borderId="37" xfId="0" applyFont="1" applyBorder="1" applyAlignment="1" applyProtection="1">
      <alignment horizontal="justify" vertical="center"/>
    </xf>
    <xf numFmtId="0" fontId="43" fillId="0" borderId="44" xfId="0" applyFont="1" applyBorder="1" applyAlignment="1" applyProtection="1">
      <alignment horizontal="justify" vertical="center"/>
    </xf>
    <xf numFmtId="0" fontId="43" fillId="0" borderId="16" xfId="0" applyFont="1" applyBorder="1" applyAlignment="1" applyProtection="1">
      <alignment horizontal="justify" vertical="center"/>
    </xf>
    <xf numFmtId="0" fontId="43" fillId="0" borderId="1" xfId="0" applyFont="1" applyBorder="1" applyAlignment="1" applyProtection="1">
      <alignment horizontal="justify" vertical="center" wrapText="1"/>
    </xf>
    <xf numFmtId="0" fontId="43" fillId="0" borderId="14" xfId="0" applyFont="1" applyBorder="1" applyAlignment="1" applyProtection="1">
      <alignment horizontal="justify" vertical="center" wrapText="1"/>
    </xf>
    <xf numFmtId="0" fontId="71" fillId="4" borderId="4" xfId="0" applyFont="1" applyFill="1" applyBorder="1" applyAlignment="1" applyProtection="1">
      <alignment horizontal="center" vertical="center"/>
    </xf>
    <xf numFmtId="0" fontId="78" fillId="0" borderId="11" xfId="0" applyFont="1" applyBorder="1" applyAlignment="1" applyProtection="1">
      <alignment horizontal="center"/>
    </xf>
    <xf numFmtId="0" fontId="78" fillId="0" borderId="1" xfId="0" applyFont="1" applyBorder="1" applyAlignment="1" applyProtection="1">
      <alignment horizontal="center"/>
    </xf>
    <xf numFmtId="0" fontId="78" fillId="0" borderId="2" xfId="0" applyFont="1" applyBorder="1" applyAlignment="1" applyProtection="1">
      <alignment horizontal="center"/>
    </xf>
    <xf numFmtId="0" fontId="3" fillId="0" borderId="55" xfId="0" applyFont="1" applyBorder="1" applyAlignment="1" applyProtection="1">
      <alignment horizontal="justify"/>
    </xf>
    <xf numFmtId="0" fontId="3" fillId="0" borderId="106" xfId="0" applyFont="1" applyBorder="1" applyAlignment="1" applyProtection="1">
      <alignment horizontal="justify"/>
    </xf>
    <xf numFmtId="0" fontId="3" fillId="0" borderId="61" xfId="0" applyFont="1" applyBorder="1" applyAlignment="1" applyProtection="1">
      <alignment horizontal="justify"/>
    </xf>
    <xf numFmtId="0" fontId="1" fillId="0" borderId="4" xfId="0" applyFont="1" applyFill="1" applyBorder="1" applyAlignment="1" applyProtection="1">
      <alignment horizontal="justify"/>
    </xf>
    <xf numFmtId="0" fontId="1" fillId="0" borderId="14" xfId="0" applyFont="1" applyFill="1" applyBorder="1" applyAlignment="1" applyProtection="1">
      <alignment horizontal="justify"/>
    </xf>
    <xf numFmtId="0" fontId="3" fillId="0" borderId="40" xfId="0" applyFont="1" applyBorder="1" applyAlignment="1" applyProtection="1">
      <alignment horizontal="justify"/>
    </xf>
    <xf numFmtId="0" fontId="3" fillId="0" borderId="25" xfId="0" applyFont="1" applyBorder="1" applyAlignment="1" applyProtection="1">
      <alignment horizontal="justify"/>
    </xf>
    <xf numFmtId="0" fontId="3" fillId="0" borderId="21" xfId="0" applyFont="1" applyBorder="1" applyAlignment="1" applyProtection="1">
      <alignment horizontal="justify"/>
    </xf>
    <xf numFmtId="0" fontId="12" fillId="0" borderId="4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justify" vertical="center"/>
    </xf>
    <xf numFmtId="0" fontId="3" fillId="0" borderId="109" xfId="0" applyFont="1" applyBorder="1" applyAlignment="1" applyProtection="1">
      <alignment horizontal="justify"/>
    </xf>
    <xf numFmtId="0" fontId="3" fillId="0" borderId="124" xfId="0" applyFont="1" applyBorder="1" applyAlignment="1" applyProtection="1">
      <alignment horizontal="justify"/>
    </xf>
    <xf numFmtId="0" fontId="3" fillId="0" borderId="82" xfId="0" applyFont="1" applyBorder="1" applyAlignment="1" applyProtection="1">
      <alignment horizontal="justify"/>
    </xf>
    <xf numFmtId="0" fontId="3" fillId="0" borderId="77" xfId="0" applyFont="1" applyBorder="1" applyAlignment="1" applyProtection="1">
      <alignment horizontal="justify"/>
    </xf>
    <xf numFmtId="0" fontId="3" fillId="0" borderId="4" xfId="0" applyFont="1" applyBorder="1" applyAlignment="1" applyProtection="1">
      <alignment horizontal="justify"/>
    </xf>
    <xf numFmtId="0" fontId="3" fillId="0" borderId="6" xfId="0" applyFont="1" applyFill="1" applyBorder="1" applyAlignment="1" applyProtection="1">
      <alignment horizontal="justify"/>
    </xf>
    <xf numFmtId="0" fontId="3" fillId="0" borderId="13" xfId="0" applyFont="1" applyFill="1" applyBorder="1" applyAlignment="1" applyProtection="1">
      <alignment horizontal="justify"/>
    </xf>
    <xf numFmtId="0" fontId="3" fillId="0" borderId="7" xfId="0" applyFont="1" applyFill="1" applyBorder="1" applyAlignment="1" applyProtection="1">
      <alignment horizontal="justify"/>
    </xf>
    <xf numFmtId="0" fontId="3" fillId="0" borderId="4" xfId="0" applyFont="1" applyBorder="1" applyAlignment="1" applyProtection="1">
      <alignment horizontal="center"/>
    </xf>
    <xf numFmtId="0" fontId="10" fillId="2" borderId="88" xfId="0" applyFont="1" applyFill="1" applyBorder="1" applyAlignment="1" applyProtection="1">
      <alignment horizontal="justify"/>
    </xf>
    <xf numFmtId="0" fontId="10" fillId="2" borderId="82" xfId="0" applyFont="1" applyFill="1" applyBorder="1" applyAlignment="1" applyProtection="1">
      <alignment horizontal="justify"/>
    </xf>
    <xf numFmtId="0" fontId="4" fillId="0" borderId="26" xfId="0" applyFont="1" applyBorder="1" applyAlignment="1" applyProtection="1">
      <alignment horizontal="right" vertical="center"/>
    </xf>
    <xf numFmtId="0" fontId="4" fillId="0" borderId="39" xfId="0" applyFont="1" applyBorder="1" applyAlignment="1" applyProtection="1">
      <alignment horizontal="right" vertical="center"/>
    </xf>
    <xf numFmtId="0" fontId="4" fillId="0" borderId="35" xfId="0" applyFont="1" applyBorder="1" applyAlignment="1" applyProtection="1">
      <alignment horizontal="right" vertical="center"/>
    </xf>
    <xf numFmtId="0" fontId="10" fillId="2" borderId="46" xfId="0" applyFont="1" applyFill="1" applyBorder="1" applyAlignment="1" applyProtection="1">
      <alignment horizontal="center"/>
    </xf>
    <xf numFmtId="0" fontId="10" fillId="2" borderId="47" xfId="0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center"/>
    </xf>
    <xf numFmtId="0" fontId="10" fillId="0" borderId="20" xfId="0" applyFont="1" applyBorder="1" applyAlignment="1" applyProtection="1">
      <alignment horizontal="center"/>
    </xf>
    <xf numFmtId="0" fontId="10" fillId="0" borderId="42" xfId="0" applyFont="1" applyBorder="1" applyAlignment="1" applyProtection="1">
      <alignment horizontal="center"/>
    </xf>
    <xf numFmtId="0" fontId="1" fillId="0" borderId="107" xfId="0" applyFont="1" applyBorder="1" applyAlignment="1" applyProtection="1">
      <alignment horizontal="center"/>
    </xf>
    <xf numFmtId="0" fontId="1" fillId="0" borderId="51" xfId="0" applyFont="1" applyBorder="1" applyAlignment="1" applyProtection="1">
      <alignment horizontal="center"/>
    </xf>
    <xf numFmtId="0" fontId="23" fillId="2" borderId="92" xfId="0" applyFont="1" applyFill="1" applyBorder="1" applyAlignment="1" applyProtection="1">
      <alignment horizontal="center"/>
    </xf>
    <xf numFmtId="0" fontId="23" fillId="2" borderId="138" xfId="0" applyFont="1" applyFill="1" applyBorder="1" applyAlignment="1" applyProtection="1">
      <alignment horizontal="center"/>
    </xf>
    <xf numFmtId="0" fontId="1" fillId="0" borderId="14" xfId="0" applyFont="1" applyBorder="1" applyAlignment="1" applyProtection="1">
      <alignment horizontal="right"/>
    </xf>
    <xf numFmtId="0" fontId="1" fillId="0" borderId="27" xfId="0" applyFont="1" applyBorder="1" applyAlignment="1" applyProtection="1">
      <alignment horizontal="right"/>
    </xf>
    <xf numFmtId="0" fontId="1" fillId="0" borderId="15" xfId="0" applyFont="1" applyBorder="1" applyAlignment="1" applyProtection="1">
      <alignment horizontal="right"/>
    </xf>
    <xf numFmtId="0" fontId="1" fillId="7" borderId="14" xfId="0" applyFont="1" applyFill="1" applyBorder="1" applyAlignment="1" applyProtection="1">
      <alignment horizontal="left"/>
    </xf>
    <xf numFmtId="0" fontId="1" fillId="7" borderId="15" xfId="0" applyFont="1" applyFill="1" applyBorder="1" applyAlignment="1" applyProtection="1">
      <alignment horizontal="left"/>
    </xf>
    <xf numFmtId="0" fontId="4" fillId="0" borderId="14" xfId="0" applyFont="1" applyBorder="1" applyAlignment="1" applyProtection="1">
      <alignment horizontal="left" vertical="center"/>
    </xf>
    <xf numFmtId="0" fontId="4" fillId="0" borderId="27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1" fillId="7" borderId="14" xfId="0" applyFont="1" applyFill="1" applyBorder="1" applyAlignment="1" applyProtection="1">
      <alignment horizontal="center"/>
    </xf>
    <xf numFmtId="0" fontId="1" fillId="7" borderId="15" xfId="0" applyFont="1" applyFill="1" applyBorder="1" applyAlignment="1" applyProtection="1">
      <alignment horizontal="center"/>
    </xf>
    <xf numFmtId="0" fontId="4" fillId="7" borderId="14" xfId="0" applyFont="1" applyFill="1" applyBorder="1" applyAlignment="1" applyProtection="1">
      <alignment horizontal="justify" vertical="center"/>
    </xf>
    <xf numFmtId="0" fontId="4" fillId="7" borderId="27" xfId="0" applyFont="1" applyFill="1" applyBorder="1" applyAlignment="1" applyProtection="1">
      <alignment horizontal="justify" vertical="center"/>
    </xf>
    <xf numFmtId="0" fontId="4" fillId="7" borderId="15" xfId="0" applyFont="1" applyFill="1" applyBorder="1" applyAlignment="1" applyProtection="1">
      <alignment horizontal="justify" vertical="center"/>
    </xf>
    <xf numFmtId="0" fontId="1" fillId="0" borderId="75" xfId="0" applyFont="1" applyBorder="1" applyProtection="1"/>
    <xf numFmtId="0" fontId="1" fillId="0" borderId="7" xfId="0" applyFont="1" applyBorder="1" applyProtection="1"/>
    <xf numFmtId="0" fontId="1" fillId="0" borderId="56" xfId="0" applyFont="1" applyBorder="1" applyAlignment="1" applyProtection="1">
      <alignment horizontal="center"/>
    </xf>
    <xf numFmtId="0" fontId="1" fillId="0" borderId="62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73" xfId="0" applyFont="1" applyBorder="1" applyAlignment="1" applyProtection="1">
      <alignment horizontal="center"/>
    </xf>
    <xf numFmtId="0" fontId="1" fillId="0" borderId="103" xfId="0" applyFont="1" applyBorder="1" applyAlignment="1" applyProtection="1">
      <alignment horizontal="center"/>
    </xf>
    <xf numFmtId="0" fontId="4" fillId="0" borderId="109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vertical="center"/>
    </xf>
    <xf numFmtId="0" fontId="4" fillId="0" borderId="82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justify" vertical="center"/>
    </xf>
    <xf numFmtId="0" fontId="4" fillId="0" borderId="27" xfId="0" applyFont="1" applyFill="1" applyBorder="1" applyAlignment="1" applyProtection="1">
      <alignment horizontal="justify" vertical="center"/>
    </xf>
    <xf numFmtId="0" fontId="4" fillId="0" borderId="15" xfId="0" applyFont="1" applyFill="1" applyBorder="1" applyAlignment="1" applyProtection="1">
      <alignment horizontal="justify" vertical="center"/>
    </xf>
    <xf numFmtId="0" fontId="22" fillId="0" borderId="101" xfId="0" applyFont="1" applyFill="1" applyBorder="1" applyAlignment="1" applyProtection="1">
      <alignment horizontal="justify"/>
    </xf>
    <xf numFmtId="0" fontId="22" fillId="0" borderId="102" xfId="0" applyFont="1" applyFill="1" applyBorder="1" applyAlignment="1" applyProtection="1">
      <alignment horizontal="justify"/>
    </xf>
    <xf numFmtId="0" fontId="22" fillId="0" borderId="24" xfId="0" applyFont="1" applyFill="1" applyBorder="1" applyAlignment="1" applyProtection="1">
      <alignment horizontal="justify"/>
    </xf>
    <xf numFmtId="0" fontId="22" fillId="0" borderId="85" xfId="0" applyFont="1" applyFill="1" applyBorder="1" applyAlignment="1" applyProtection="1">
      <alignment horizontal="justify"/>
    </xf>
    <xf numFmtId="0" fontId="22" fillId="0" borderId="26" xfId="0" applyFont="1" applyFill="1" applyBorder="1" applyAlignment="1" applyProtection="1">
      <alignment horizontal="justify"/>
    </xf>
    <xf numFmtId="0" fontId="22" fillId="0" borderId="83" xfId="0" applyFont="1" applyFill="1" applyBorder="1" applyAlignment="1" applyProtection="1">
      <alignment horizontal="justify"/>
    </xf>
    <xf numFmtId="0" fontId="22" fillId="0" borderId="86" xfId="0" applyFont="1" applyFill="1" applyBorder="1" applyAlignment="1" applyProtection="1">
      <alignment horizontal="justify"/>
    </xf>
    <xf numFmtId="0" fontId="22" fillId="0" borderId="87" xfId="0" applyFont="1" applyFill="1" applyBorder="1" applyAlignment="1" applyProtection="1">
      <alignment horizontal="justify"/>
    </xf>
    <xf numFmtId="0" fontId="1" fillId="0" borderId="74" xfId="0" applyFont="1" applyBorder="1" applyAlignment="1" applyProtection="1">
      <alignment horizontal="justify" vertical="center"/>
    </xf>
    <xf numFmtId="0" fontId="1" fillId="0" borderId="72" xfId="0" applyFont="1" applyBorder="1" applyAlignment="1" applyProtection="1">
      <alignment horizontal="justify" vertical="center"/>
    </xf>
    <xf numFmtId="0" fontId="1" fillId="0" borderId="73" xfId="0" applyFont="1" applyBorder="1" applyAlignment="1" applyProtection="1">
      <alignment horizontal="justify" vertical="center"/>
    </xf>
    <xf numFmtId="0" fontId="1" fillId="0" borderId="108" xfId="0" applyFont="1" applyBorder="1" applyAlignment="1" applyProtection="1">
      <alignment horizontal="justify" vertical="center"/>
    </xf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0" fillId="0" borderId="57" xfId="0" applyFont="1" applyFill="1" applyBorder="1" applyAlignment="1" applyProtection="1">
      <alignment horizontal="center"/>
    </xf>
    <xf numFmtId="0" fontId="10" fillId="0" borderId="100" xfId="0" applyFont="1" applyFill="1" applyBorder="1" applyAlignment="1" applyProtection="1">
      <alignment horizontal="center"/>
    </xf>
    <xf numFmtId="0" fontId="10" fillId="0" borderId="57" xfId="0" applyFont="1" applyBorder="1" applyAlignment="1" applyProtection="1">
      <alignment horizontal="center"/>
    </xf>
    <xf numFmtId="0" fontId="10" fillId="0" borderId="100" xfId="0" applyFont="1" applyBorder="1" applyAlignment="1" applyProtection="1">
      <alignment horizontal="center"/>
    </xf>
    <xf numFmtId="0" fontId="1" fillId="0" borderId="74" xfId="0" applyFont="1" applyBorder="1" applyProtection="1"/>
    <xf numFmtId="0" fontId="1" fillId="0" borderId="62" xfId="0" applyFont="1" applyBorder="1" applyProtection="1"/>
    <xf numFmtId="0" fontId="1" fillId="0" borderId="14" xfId="0" applyFont="1" applyBorder="1" applyAlignment="1" applyProtection="1">
      <alignment horizontal="center"/>
    </xf>
    <xf numFmtId="0" fontId="1" fillId="0" borderId="64" xfId="0" applyFont="1" applyBorder="1" applyAlignment="1" applyProtection="1">
      <alignment horizontal="center"/>
    </xf>
    <xf numFmtId="0" fontId="23" fillId="2" borderId="93" xfId="0" applyFont="1" applyFill="1" applyBorder="1" applyAlignment="1" applyProtection="1">
      <alignment horizontal="center"/>
    </xf>
    <xf numFmtId="0" fontId="4" fillId="0" borderId="79" xfId="0" applyFont="1" applyBorder="1" applyAlignment="1" applyProtection="1">
      <alignment horizontal="right" vertical="center"/>
    </xf>
    <xf numFmtId="0" fontId="4" fillId="0" borderId="80" xfId="0" applyFont="1" applyBorder="1" applyAlignment="1" applyProtection="1">
      <alignment horizontal="right" vertical="center"/>
    </xf>
    <xf numFmtId="0" fontId="4" fillId="0" borderId="81" xfId="0" applyFont="1" applyBorder="1" applyAlignment="1" applyProtection="1">
      <alignment horizontal="right" vertical="center"/>
    </xf>
    <xf numFmtId="0" fontId="10" fillId="2" borderId="53" xfId="0" applyFont="1" applyFill="1" applyBorder="1" applyAlignment="1" applyProtection="1">
      <alignment horizontal="center"/>
    </xf>
    <xf numFmtId="0" fontId="10" fillId="2" borderId="51" xfId="0" applyFont="1" applyFill="1" applyBorder="1" applyAlignment="1" applyProtection="1">
      <alignment horizontal="center"/>
    </xf>
    <xf numFmtId="0" fontId="10" fillId="2" borderId="54" xfId="0" applyFont="1" applyFill="1" applyBorder="1" applyAlignment="1" applyProtection="1">
      <alignment horizontal="center"/>
    </xf>
    <xf numFmtId="0" fontId="10" fillId="0" borderId="53" xfId="0" applyFont="1" applyBorder="1" applyAlignment="1" applyProtection="1">
      <alignment horizontal="center"/>
    </xf>
    <xf numFmtId="0" fontId="10" fillId="0" borderId="51" xfId="0" applyFont="1" applyBorder="1" applyAlignment="1" applyProtection="1">
      <alignment horizontal="center"/>
    </xf>
    <xf numFmtId="0" fontId="10" fillId="0" borderId="54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justify" vertical="center"/>
    </xf>
    <xf numFmtId="0" fontId="3" fillId="0" borderId="12" xfId="0" applyFont="1" applyBorder="1" applyAlignment="1" applyProtection="1">
      <alignment horizontal="justify" vertical="center"/>
    </xf>
    <xf numFmtId="0" fontId="3" fillId="0" borderId="3" xfId="0" applyFont="1" applyBorder="1" applyProtection="1"/>
    <xf numFmtId="0" fontId="1" fillId="0" borderId="4" xfId="0" applyFont="1" applyBorder="1" applyProtection="1"/>
    <xf numFmtId="0" fontId="1" fillId="0" borderId="4" xfId="0" applyFont="1" applyFill="1" applyBorder="1" applyAlignment="1" applyProtection="1">
      <alignment vertical="center" wrapText="1"/>
    </xf>
    <xf numFmtId="0" fontId="1" fillId="0" borderId="14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horizontal="justify" vertical="center" wrapText="1"/>
    </xf>
    <xf numFmtId="0" fontId="3" fillId="0" borderId="7" xfId="0" applyFont="1" applyFill="1" applyBorder="1" applyAlignment="1" applyProtection="1">
      <alignment horizontal="justify" vertical="center" wrapText="1"/>
    </xf>
    <xf numFmtId="0" fontId="10" fillId="0" borderId="130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justify"/>
    </xf>
    <xf numFmtId="0" fontId="1" fillId="0" borderId="39" xfId="0" applyFont="1" applyBorder="1" applyAlignment="1" applyProtection="1">
      <alignment horizontal="justify"/>
    </xf>
    <xf numFmtId="0" fontId="1" fillId="0" borderId="24" xfId="0" applyFont="1" applyBorder="1" applyAlignment="1" applyProtection="1">
      <alignment horizontal="justify"/>
    </xf>
    <xf numFmtId="0" fontId="1" fillId="0" borderId="49" xfId="0" applyFont="1" applyBorder="1" applyAlignment="1" applyProtection="1">
      <alignment horizontal="justify"/>
    </xf>
    <xf numFmtId="0" fontId="1" fillId="0" borderId="121" xfId="0" applyFont="1" applyBorder="1" applyAlignment="1" applyProtection="1">
      <alignment horizontal="justify"/>
    </xf>
    <xf numFmtId="0" fontId="1" fillId="0" borderId="28" xfId="0" applyFont="1" applyBorder="1" applyAlignment="1" applyProtection="1">
      <alignment horizontal="justify"/>
    </xf>
    <xf numFmtId="0" fontId="12" fillId="0" borderId="6" xfId="0" applyFont="1" applyBorder="1" applyProtection="1"/>
    <xf numFmtId="0" fontId="12" fillId="0" borderId="7" xfId="0" applyFont="1" applyBorder="1" applyProtection="1"/>
    <xf numFmtId="0" fontId="12" fillId="0" borderId="43" xfId="0" applyFont="1" applyBorder="1" applyProtection="1"/>
    <xf numFmtId="0" fontId="10" fillId="0" borderId="99" xfId="0" applyFont="1" applyBorder="1" applyAlignment="1" applyProtection="1">
      <alignment horizontal="justify"/>
    </xf>
    <xf numFmtId="0" fontId="10" fillId="0" borderId="27" xfId="0" applyFont="1" applyBorder="1" applyAlignment="1" applyProtection="1">
      <alignment horizontal="justify"/>
    </xf>
    <xf numFmtId="0" fontId="10" fillId="0" borderId="64" xfId="0" applyFont="1" applyBorder="1" applyAlignment="1" applyProtection="1">
      <alignment horizontal="justify"/>
    </xf>
    <xf numFmtId="0" fontId="10" fillId="2" borderId="110" xfId="0" applyFont="1" applyFill="1" applyBorder="1" applyAlignment="1" applyProtection="1">
      <alignment horizontal="justify"/>
    </xf>
    <xf numFmtId="0" fontId="10" fillId="2" borderId="61" xfId="0" applyFont="1" applyFill="1" applyBorder="1" applyAlignment="1" applyProtection="1">
      <alignment horizontal="justify"/>
    </xf>
    <xf numFmtId="0" fontId="1" fillId="0" borderId="26" xfId="0" applyFont="1" applyFill="1" applyBorder="1" applyAlignment="1" applyProtection="1">
      <alignment vertical="center" wrapText="1"/>
    </xf>
    <xf numFmtId="0" fontId="1" fillId="0" borderId="39" xfId="0" applyFont="1" applyFill="1" applyBorder="1" applyAlignment="1" applyProtection="1">
      <alignment vertical="center" wrapText="1"/>
    </xf>
    <xf numFmtId="0" fontId="3" fillId="0" borderId="12" xfId="0" applyFont="1" applyBorder="1" applyProtection="1"/>
    <xf numFmtId="0" fontId="1" fillId="0" borderId="101" xfId="0" applyFont="1" applyFill="1" applyBorder="1" applyAlignment="1" applyProtection="1">
      <alignment horizontal="justify"/>
    </xf>
    <xf numFmtId="0" fontId="1" fillId="0" borderId="139" xfId="0" applyFont="1" applyFill="1" applyBorder="1" applyAlignment="1" applyProtection="1">
      <alignment horizontal="justify"/>
    </xf>
    <xf numFmtId="0" fontId="1" fillId="0" borderId="24" xfId="0" applyFont="1" applyFill="1" applyBorder="1" applyAlignment="1" applyProtection="1">
      <alignment horizontal="justify"/>
    </xf>
    <xf numFmtId="0" fontId="1" fillId="0" borderId="49" xfId="0" applyFont="1" applyFill="1" applyBorder="1" applyAlignment="1" applyProtection="1">
      <alignment horizontal="justify"/>
    </xf>
    <xf numFmtId="0" fontId="1" fillId="0" borderId="6" xfId="0" applyFont="1" applyBorder="1" applyAlignment="1" applyProtection="1"/>
    <xf numFmtId="0" fontId="1" fillId="0" borderId="13" xfId="0" applyFont="1" applyBorder="1" applyAlignment="1" applyProtection="1"/>
    <xf numFmtId="0" fontId="1" fillId="0" borderId="7" xfId="0" applyFont="1" applyBorder="1" applyAlignment="1" applyProtection="1"/>
    <xf numFmtId="0" fontId="1" fillId="0" borderId="26" xfId="0" applyFont="1" applyFill="1" applyBorder="1" applyAlignment="1" applyProtection="1">
      <alignment horizontal="justify"/>
    </xf>
    <xf numFmtId="0" fontId="1" fillId="0" borderId="39" xfId="0" applyFont="1" applyFill="1" applyBorder="1" applyAlignment="1" applyProtection="1">
      <alignment horizontal="justify"/>
    </xf>
    <xf numFmtId="0" fontId="1" fillId="0" borderId="36" xfId="0" applyFont="1" applyFill="1" applyBorder="1" applyAlignment="1" applyProtection="1">
      <alignment horizontal="justify"/>
    </xf>
    <xf numFmtId="0" fontId="1" fillId="0" borderId="0" xfId="0" applyFont="1" applyFill="1" applyBorder="1" applyAlignment="1" applyProtection="1">
      <alignment horizontal="justify"/>
    </xf>
    <xf numFmtId="0" fontId="1" fillId="0" borderId="77" xfId="0" applyFont="1" applyBorder="1" applyProtection="1"/>
    <xf numFmtId="0" fontId="10" fillId="0" borderId="129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3" fillId="0" borderId="128" xfId="0" applyFont="1" applyBorder="1" applyProtection="1"/>
    <xf numFmtId="0" fontId="3" fillId="0" borderId="21" xfId="0" applyFont="1" applyBorder="1" applyProtection="1"/>
    <xf numFmtId="0" fontId="3" fillId="0" borderId="4" xfId="0" applyFont="1" applyBorder="1" applyAlignment="1" applyProtection="1"/>
    <xf numFmtId="0" fontId="10" fillId="0" borderId="5" xfId="0" applyFont="1" applyFill="1" applyBorder="1" applyAlignment="1" applyProtection="1">
      <alignment horizontal="center"/>
    </xf>
    <xf numFmtId="0" fontId="3" fillId="0" borderId="128" xfId="0" applyFont="1" applyBorder="1" applyAlignment="1" applyProtection="1">
      <alignment horizontal="justify" vertical="center"/>
    </xf>
    <xf numFmtId="0" fontId="3" fillId="0" borderId="25" xfId="0" applyFont="1" applyBorder="1" applyAlignment="1" applyProtection="1">
      <alignment horizontal="justify" vertical="center"/>
    </xf>
    <xf numFmtId="0" fontId="3" fillId="0" borderId="21" xfId="0" applyFont="1" applyBorder="1" applyAlignment="1" applyProtection="1">
      <alignment horizontal="justify" vertical="center"/>
    </xf>
    <xf numFmtId="0" fontId="10" fillId="0" borderId="130" xfId="0" applyFont="1" applyFill="1" applyBorder="1" applyAlignment="1" applyProtection="1">
      <alignment horizontal="center"/>
    </xf>
    <xf numFmtId="0" fontId="10" fillId="0" borderId="41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1" fillId="0" borderId="6" xfId="0" applyFont="1" applyFill="1" applyBorder="1" applyProtection="1"/>
    <xf numFmtId="0" fontId="1" fillId="0" borderId="13" xfId="0" applyFont="1" applyFill="1" applyBorder="1" applyProtection="1"/>
    <xf numFmtId="0" fontId="1" fillId="0" borderId="7" xfId="0" applyFont="1" applyFill="1" applyBorder="1" applyProtection="1"/>
    <xf numFmtId="0" fontId="1" fillId="0" borderId="62" xfId="0" applyFont="1" applyBorder="1" applyAlignment="1" applyProtection="1">
      <alignment horizontal="justify" vertical="center"/>
    </xf>
    <xf numFmtId="0" fontId="1" fillId="0" borderId="70" xfId="0" applyFont="1" applyBorder="1" applyAlignment="1" applyProtection="1">
      <alignment horizontal="justify" vertical="center"/>
    </xf>
    <xf numFmtId="0" fontId="1" fillId="0" borderId="37" xfId="0" applyFont="1" applyBorder="1" applyProtection="1"/>
    <xf numFmtId="0" fontId="1" fillId="0" borderId="116" xfId="0" applyFont="1" applyBorder="1" applyProtection="1"/>
    <xf numFmtId="0" fontId="1" fillId="0" borderId="13" xfId="0" applyFont="1" applyBorder="1" applyProtection="1"/>
    <xf numFmtId="0" fontId="1" fillId="0" borderId="103" xfId="0" applyFont="1" applyBorder="1" applyProtection="1"/>
    <xf numFmtId="0" fontId="1" fillId="0" borderId="36" xfId="0" applyFont="1" applyFill="1" applyBorder="1" applyAlignment="1" applyProtection="1">
      <alignment vertical="center" wrapText="1"/>
    </xf>
    <xf numFmtId="0" fontId="1" fillId="0" borderId="84" xfId="0" applyFont="1" applyFill="1" applyBorder="1" applyAlignment="1" applyProtection="1">
      <alignment vertical="center" wrapText="1"/>
    </xf>
    <xf numFmtId="0" fontId="1" fillId="0" borderId="86" xfId="0" applyFont="1" applyFill="1" applyBorder="1" applyAlignment="1" applyProtection="1">
      <alignment vertical="center" wrapText="1"/>
    </xf>
    <xf numFmtId="0" fontId="1" fillId="0" borderId="87" xfId="0" applyFont="1" applyFill="1" applyBorder="1" applyAlignment="1" applyProtection="1">
      <alignment vertical="center" wrapText="1"/>
    </xf>
    <xf numFmtId="0" fontId="1" fillId="0" borderId="65" xfId="0" applyFont="1" applyFill="1" applyBorder="1" applyAlignment="1" applyProtection="1">
      <alignment horizontal="justify" vertical="center"/>
    </xf>
    <xf numFmtId="0" fontId="1" fillId="0" borderId="70" xfId="0" applyFont="1" applyFill="1" applyBorder="1" applyAlignment="1" applyProtection="1">
      <alignment horizontal="justify" vertical="center"/>
    </xf>
    <xf numFmtId="0" fontId="3" fillId="0" borderId="105" xfId="0" applyFont="1" applyBorder="1" applyAlignment="1" applyProtection="1">
      <alignment horizontal="justify" vertical="center"/>
    </xf>
    <xf numFmtId="0" fontId="3" fillId="0" borderId="106" xfId="0" applyFont="1" applyBorder="1" applyAlignment="1" applyProtection="1">
      <alignment horizontal="justify" vertical="center"/>
    </xf>
    <xf numFmtId="0" fontId="3" fillId="0" borderId="112" xfId="0" applyFont="1" applyBorder="1" applyAlignment="1" applyProtection="1">
      <alignment horizontal="justify" vertical="center"/>
    </xf>
    <xf numFmtId="0" fontId="3" fillId="0" borderId="75" xfId="0" applyFont="1" applyBorder="1" applyAlignment="1" applyProtection="1">
      <alignment horizontal="justify"/>
    </xf>
    <xf numFmtId="0" fontId="3" fillId="0" borderId="7" xfId="0" applyFont="1" applyBorder="1" applyAlignment="1" applyProtection="1">
      <alignment horizontal="justify"/>
    </xf>
    <xf numFmtId="0" fontId="1" fillId="0" borderId="15" xfId="0" applyFont="1" applyBorder="1" applyProtection="1"/>
    <xf numFmtId="0" fontId="1" fillId="0" borderId="66" xfId="0" applyFont="1" applyFill="1" applyBorder="1" applyAlignment="1" applyProtection="1">
      <alignment vertical="center" wrapText="1"/>
    </xf>
    <xf numFmtId="0" fontId="1" fillId="0" borderId="79" xfId="0" applyFont="1" applyFill="1" applyBorder="1" applyAlignment="1" applyProtection="1">
      <alignment vertical="center" wrapText="1"/>
    </xf>
    <xf numFmtId="0" fontId="1" fillId="0" borderId="111" xfId="0" applyFont="1" applyFill="1" applyBorder="1" applyAlignment="1" applyProtection="1">
      <alignment vertical="center" wrapText="1"/>
    </xf>
    <xf numFmtId="0" fontId="10" fillId="0" borderId="66" xfId="0" applyFont="1" applyBorder="1" applyAlignment="1" applyProtection="1">
      <alignment horizontal="center"/>
    </xf>
    <xf numFmtId="0" fontId="10" fillId="0" borderId="66" xfId="0" applyFont="1" applyFill="1" applyBorder="1" applyAlignment="1" applyProtection="1">
      <alignment horizontal="center"/>
    </xf>
    <xf numFmtId="0" fontId="1" fillId="0" borderId="76" xfId="0" applyFont="1" applyBorder="1" applyAlignment="1" applyProtection="1">
      <alignment horizontal="justify" vertical="center"/>
    </xf>
    <xf numFmtId="0" fontId="1" fillId="0" borderId="65" xfId="0" applyFont="1" applyBorder="1" applyAlignment="1" applyProtection="1">
      <alignment horizontal="justify" vertical="center"/>
    </xf>
    <xf numFmtId="0" fontId="10" fillId="0" borderId="78" xfId="0" applyFont="1" applyBorder="1" applyAlignment="1" applyProtection="1">
      <alignment horizontal="center"/>
    </xf>
    <xf numFmtId="0" fontId="1" fillId="0" borderId="123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02" xfId="0" applyFont="1" applyFill="1" applyBorder="1" applyAlignment="1" applyProtection="1">
      <alignment horizontal="justify"/>
    </xf>
    <xf numFmtId="0" fontId="1" fillId="0" borderId="85" xfId="0" applyFont="1" applyFill="1" applyBorder="1" applyAlignment="1" applyProtection="1">
      <alignment horizontal="justify"/>
    </xf>
    <xf numFmtId="0" fontId="1" fillId="0" borderId="35" xfId="0" applyFont="1" applyBorder="1" applyAlignment="1" applyProtection="1">
      <alignment horizontal="center"/>
    </xf>
    <xf numFmtId="0" fontId="1" fillId="0" borderId="37" xfId="0" applyFont="1" applyBorder="1" applyAlignment="1" applyProtection="1">
      <alignment horizontal="center"/>
    </xf>
    <xf numFmtId="0" fontId="1" fillId="0" borderId="83" xfId="0" applyFont="1" applyFill="1" applyBorder="1" applyAlignment="1" applyProtection="1">
      <alignment horizontal="justify"/>
    </xf>
    <xf numFmtId="0" fontId="1" fillId="0" borderId="84" xfId="0" applyFont="1" applyFill="1" applyBorder="1" applyAlignment="1" applyProtection="1">
      <alignment horizontal="justify"/>
    </xf>
    <xf numFmtId="0" fontId="3" fillId="0" borderId="14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44" fillId="2" borderId="92" xfId="0" applyFont="1" applyFill="1" applyBorder="1" applyAlignment="1" applyProtection="1">
      <alignment horizontal="center"/>
    </xf>
    <xf numFmtId="0" fontId="44" fillId="2" borderId="93" xfId="0" applyFont="1" applyFill="1" applyBorder="1" applyAlignment="1" applyProtection="1">
      <alignment horizontal="center"/>
    </xf>
    <xf numFmtId="0" fontId="6" fillId="2" borderId="110" xfId="0" applyFont="1" applyFill="1" applyBorder="1" applyAlignment="1" applyProtection="1">
      <alignment horizontal="justify"/>
    </xf>
    <xf numFmtId="0" fontId="6" fillId="2" borderId="61" xfId="0" applyFont="1" applyFill="1" applyBorder="1" applyAlignment="1" applyProtection="1">
      <alignment horizontal="justify"/>
    </xf>
    <xf numFmtId="0" fontId="6" fillId="0" borderId="51" xfId="0" applyFont="1" applyBorder="1" applyAlignment="1" applyProtection="1">
      <alignment horizontal="center"/>
    </xf>
    <xf numFmtId="0" fontId="6" fillId="0" borderId="54" xfId="0" applyFont="1" applyBorder="1" applyAlignment="1" applyProtection="1">
      <alignment horizontal="center"/>
    </xf>
    <xf numFmtId="0" fontId="6" fillId="22" borderId="88" xfId="0" applyFont="1" applyFill="1" applyBorder="1" applyAlignment="1" applyProtection="1">
      <alignment horizontal="center"/>
    </xf>
    <xf numFmtId="0" fontId="6" fillId="22" borderId="89" xfId="0" applyFont="1" applyFill="1" applyBorder="1" applyAlignment="1" applyProtection="1">
      <alignment horizontal="center"/>
    </xf>
    <xf numFmtId="0" fontId="6" fillId="22" borderId="90" xfId="0" applyFont="1" applyFill="1" applyBorder="1" applyAlignment="1" applyProtection="1">
      <alignment horizontal="center"/>
    </xf>
    <xf numFmtId="0" fontId="3" fillId="22" borderId="74" xfId="0" applyFont="1" applyFill="1" applyBorder="1" applyAlignment="1" applyProtection="1">
      <alignment horizontal="justify" vertical="center"/>
    </xf>
    <xf numFmtId="0" fontId="3" fillId="22" borderId="72" xfId="0" applyFont="1" applyFill="1" applyBorder="1" applyAlignment="1" applyProtection="1">
      <alignment horizontal="justify" vertical="center"/>
    </xf>
    <xf numFmtId="0" fontId="3" fillId="22" borderId="62" xfId="0" applyFont="1" applyFill="1" applyBorder="1" applyAlignment="1" applyProtection="1">
      <alignment horizontal="justify" vertical="center"/>
    </xf>
    <xf numFmtId="0" fontId="3" fillId="22" borderId="75" xfId="0" applyFont="1" applyFill="1" applyBorder="1" applyAlignment="1" applyProtection="1">
      <alignment horizontal="justify"/>
    </xf>
    <xf numFmtId="0" fontId="3" fillId="22" borderId="7" xfId="0" applyFont="1" applyFill="1" applyBorder="1" applyAlignment="1" applyProtection="1">
      <alignment horizontal="justify"/>
    </xf>
    <xf numFmtId="0" fontId="6" fillId="22" borderId="78" xfId="0" applyFont="1" applyFill="1" applyBorder="1" applyAlignment="1" applyProtection="1">
      <alignment horizontal="center"/>
    </xf>
    <xf numFmtId="0" fontId="6" fillId="22" borderId="66" xfId="0" applyFont="1" applyFill="1" applyBorder="1" applyAlignment="1" applyProtection="1">
      <alignment horizontal="center"/>
    </xf>
    <xf numFmtId="0" fontId="3" fillId="22" borderId="56" xfId="0" applyFont="1" applyFill="1" applyBorder="1" applyAlignment="1" applyProtection="1">
      <alignment horizontal="justify" vertical="center"/>
    </xf>
    <xf numFmtId="0" fontId="3" fillId="22" borderId="73" xfId="0" applyFont="1" applyFill="1" applyBorder="1" applyAlignment="1" applyProtection="1">
      <alignment horizontal="justify" vertical="center"/>
    </xf>
    <xf numFmtId="0" fontId="3" fillId="0" borderId="65" xfId="0" applyFont="1" applyBorder="1" applyProtection="1"/>
    <xf numFmtId="0" fontId="3" fillId="22" borderId="13" xfId="0" applyFont="1" applyFill="1" applyBorder="1" applyAlignment="1" applyProtection="1">
      <alignment horizontal="justify"/>
    </xf>
    <xf numFmtId="0" fontId="3" fillId="0" borderId="4" xfId="0" applyFont="1" applyBorder="1" applyProtection="1"/>
    <xf numFmtId="0" fontId="3" fillId="0" borderId="26" xfId="0" applyFont="1" applyFill="1" applyBorder="1" applyAlignment="1" applyProtection="1">
      <alignment vertical="center" wrapText="1"/>
    </xf>
    <xf numFmtId="0" fontId="3" fillId="0" borderId="39" xfId="0" applyFont="1" applyFill="1" applyBorder="1" applyAlignment="1" applyProtection="1">
      <alignment vertical="center" wrapText="1"/>
    </xf>
    <xf numFmtId="0" fontId="3" fillId="0" borderId="24" xfId="0" applyFont="1" applyFill="1" applyBorder="1" applyAlignment="1" applyProtection="1">
      <alignment vertical="center" wrapText="1"/>
    </xf>
    <xf numFmtId="0" fontId="3" fillId="0" borderId="49" xfId="0" applyFont="1" applyFill="1" applyBorder="1" applyAlignment="1" applyProtection="1">
      <alignment vertical="center" wrapText="1"/>
    </xf>
    <xf numFmtId="0" fontId="3" fillId="0" borderId="77" xfId="0" applyFont="1" applyBorder="1" applyProtection="1"/>
    <xf numFmtId="0" fontId="3" fillId="0" borderId="76" xfId="0" applyFont="1" applyBorder="1" applyProtection="1"/>
    <xf numFmtId="0" fontId="3" fillId="0" borderId="86" xfId="0" applyFont="1" applyFill="1" applyBorder="1" applyAlignment="1" applyProtection="1">
      <alignment vertical="center" wrapText="1"/>
    </xf>
    <xf numFmtId="0" fontId="3" fillId="0" borderId="136" xfId="0" applyFont="1" applyFill="1" applyBorder="1" applyAlignment="1" applyProtection="1">
      <alignment vertical="center" wrapText="1"/>
    </xf>
    <xf numFmtId="0" fontId="3" fillId="0" borderId="36" xfId="0" applyFont="1" applyFill="1" applyBorder="1" applyAlignment="1" applyProtection="1">
      <alignment horizontal="justify"/>
    </xf>
    <xf numFmtId="0" fontId="3" fillId="0" borderId="0" xfId="0" applyFont="1" applyFill="1" applyBorder="1" applyAlignment="1" applyProtection="1">
      <alignment horizontal="justify"/>
    </xf>
    <xf numFmtId="0" fontId="3" fillId="0" borderId="24" xfId="0" applyFont="1" applyFill="1" applyBorder="1" applyAlignment="1" applyProtection="1">
      <alignment horizontal="justify"/>
    </xf>
    <xf numFmtId="0" fontId="3" fillId="0" borderId="49" xfId="0" applyFont="1" applyFill="1" applyBorder="1" applyAlignment="1" applyProtection="1">
      <alignment horizontal="justify"/>
    </xf>
    <xf numFmtId="0" fontId="3" fillId="0" borderId="26" xfId="0" applyFont="1" applyFill="1" applyBorder="1" applyAlignment="1" applyProtection="1">
      <alignment horizontal="justify"/>
    </xf>
    <xf numFmtId="0" fontId="3" fillId="0" borderId="39" xfId="0" applyFont="1" applyFill="1" applyBorder="1" applyAlignment="1" applyProtection="1">
      <alignment horizontal="justify"/>
    </xf>
    <xf numFmtId="0" fontId="3" fillId="0" borderId="64" xfId="0" applyFont="1" applyBorder="1" applyAlignment="1" applyProtection="1">
      <alignment horizontal="center"/>
    </xf>
    <xf numFmtId="0" fontId="3" fillId="0" borderId="84" xfId="0" applyFont="1" applyFill="1" applyBorder="1" applyAlignment="1" applyProtection="1">
      <alignment horizontal="justify"/>
    </xf>
    <xf numFmtId="0" fontId="3" fillId="0" borderId="85" xfId="0" applyFont="1" applyFill="1" applyBorder="1" applyAlignment="1" applyProtection="1">
      <alignment horizontal="justify"/>
    </xf>
    <xf numFmtId="0" fontId="3" fillId="0" borderId="83" xfId="0" applyFont="1" applyFill="1" applyBorder="1" applyAlignment="1" applyProtection="1">
      <alignment horizontal="justify"/>
    </xf>
    <xf numFmtId="0" fontId="3" fillId="0" borderId="83" xfId="0" applyFont="1" applyFill="1" applyBorder="1" applyAlignment="1" applyProtection="1">
      <alignment vertical="center" wrapText="1"/>
    </xf>
    <xf numFmtId="0" fontId="3" fillId="0" borderId="85" xfId="0" applyFont="1" applyFill="1" applyBorder="1" applyAlignment="1" applyProtection="1">
      <alignment vertical="center" wrapText="1"/>
    </xf>
    <xf numFmtId="0" fontId="1" fillId="19" borderId="75" xfId="0" applyFont="1" applyFill="1" applyBorder="1" applyProtection="1"/>
    <xf numFmtId="0" fontId="1" fillId="19" borderId="7" xfId="0" applyFont="1" applyFill="1" applyBorder="1" applyProtection="1"/>
    <xf numFmtId="0" fontId="1" fillId="19" borderId="6" xfId="0" applyFont="1" applyFill="1" applyBorder="1" applyAlignment="1" applyProtection="1"/>
    <xf numFmtId="0" fontId="1" fillId="19" borderId="13" xfId="0" applyFont="1" applyFill="1" applyBorder="1" applyAlignment="1" applyProtection="1"/>
    <xf numFmtId="0" fontId="1" fillId="19" borderId="7" xfId="0" applyFont="1" applyFill="1" applyBorder="1" applyAlignment="1" applyProtection="1"/>
    <xf numFmtId="0" fontId="12" fillId="19" borderId="4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vertical="center" wrapText="1"/>
    </xf>
    <xf numFmtId="0" fontId="1" fillId="0" borderId="35" xfId="0" applyFont="1" applyBorder="1" applyProtection="1"/>
    <xf numFmtId="0" fontId="1" fillId="0" borderId="6" xfId="0" applyFont="1" applyBorder="1" applyProtection="1"/>
    <xf numFmtId="0" fontId="1" fillId="0" borderId="83" xfId="0" applyFont="1" applyFill="1" applyBorder="1" applyAlignment="1" applyProtection="1">
      <alignment vertical="center" wrapText="1"/>
    </xf>
    <xf numFmtId="0" fontId="10" fillId="0" borderId="131" xfId="0" applyFont="1" applyBorder="1" applyAlignment="1" applyProtection="1">
      <alignment horizontal="center"/>
    </xf>
    <xf numFmtId="0" fontId="1" fillId="0" borderId="133" xfId="0" applyFont="1" applyBorder="1" applyAlignment="1" applyProtection="1">
      <alignment horizontal="center"/>
    </xf>
    <xf numFmtId="0" fontId="23" fillId="2" borderId="118" xfId="0" applyFont="1" applyFill="1" applyBorder="1" applyAlignment="1" applyProtection="1">
      <alignment horizontal="center"/>
    </xf>
    <xf numFmtId="0" fontId="1" fillId="0" borderId="134" xfId="0" applyFont="1" applyFill="1" applyBorder="1" applyAlignment="1" applyProtection="1">
      <alignment horizontal="justify"/>
    </xf>
    <xf numFmtId="0" fontId="1" fillId="0" borderId="119" xfId="0" applyFont="1" applyFill="1" applyBorder="1" applyAlignment="1" applyProtection="1">
      <alignment horizontal="justify"/>
    </xf>
    <xf numFmtId="0" fontId="1" fillId="0" borderId="5" xfId="0" applyFont="1" applyFill="1" applyBorder="1" applyAlignment="1" applyProtection="1">
      <alignment horizontal="justify"/>
    </xf>
    <xf numFmtId="0" fontId="1" fillId="0" borderId="120" xfId="0" applyFont="1" applyBorder="1" applyAlignment="1" applyProtection="1">
      <alignment horizontal="justify"/>
    </xf>
    <xf numFmtId="0" fontId="1" fillId="0" borderId="119" xfId="0" applyFont="1" applyBorder="1" applyAlignment="1" applyProtection="1">
      <alignment horizontal="justify"/>
    </xf>
    <xf numFmtId="0" fontId="13" fillId="7" borderId="6" xfId="0" applyFont="1" applyFill="1" applyBorder="1" applyAlignment="1" applyProtection="1">
      <alignment horizontal="justify"/>
    </xf>
    <xf numFmtId="0" fontId="13" fillId="7" borderId="13" xfId="0" applyFont="1" applyFill="1" applyBorder="1" applyAlignment="1" applyProtection="1">
      <alignment horizontal="justify"/>
    </xf>
    <xf numFmtId="0" fontId="13" fillId="7" borderId="7" xfId="0" applyFont="1" applyFill="1" applyBorder="1" applyAlignment="1" applyProtection="1">
      <alignment horizontal="justify"/>
    </xf>
    <xf numFmtId="0" fontId="19" fillId="5" borderId="14" xfId="0" applyFont="1" applyFill="1" applyBorder="1" applyAlignment="1" applyProtection="1">
      <alignment horizontal="center"/>
    </xf>
    <xf numFmtId="0" fontId="19" fillId="5" borderId="27" xfId="0" applyFont="1" applyFill="1" applyBorder="1" applyAlignment="1" applyProtection="1">
      <alignment horizontal="center"/>
    </xf>
    <xf numFmtId="0" fontId="19" fillId="5" borderId="15" xfId="0" applyFont="1" applyFill="1" applyBorder="1" applyAlignment="1" applyProtection="1">
      <alignment horizontal="center"/>
    </xf>
    <xf numFmtId="0" fontId="19" fillId="7" borderId="14" xfId="0" applyFont="1" applyFill="1" applyBorder="1" applyAlignment="1" applyProtection="1">
      <alignment horizontal="center"/>
    </xf>
    <xf numFmtId="0" fontId="19" fillId="7" borderId="27" xfId="0" applyFont="1" applyFill="1" applyBorder="1" applyAlignment="1" applyProtection="1">
      <alignment horizontal="center"/>
    </xf>
    <xf numFmtId="0" fontId="19" fillId="7" borderId="15" xfId="0" applyFont="1" applyFill="1" applyBorder="1" applyAlignment="1" applyProtection="1">
      <alignment horizontal="center"/>
    </xf>
    <xf numFmtId="165" fontId="12" fillId="3" borderId="6" xfId="0" applyNumberFormat="1" applyFont="1" applyFill="1" applyBorder="1" applyAlignment="1" applyProtection="1">
      <alignment horizontal="center"/>
    </xf>
    <xf numFmtId="0" fontId="12" fillId="3" borderId="7" xfId="0" applyFont="1" applyFill="1" applyBorder="1" applyAlignment="1" applyProtection="1">
      <alignment horizontal="center"/>
    </xf>
    <xf numFmtId="2" fontId="12" fillId="12" borderId="6" xfId="0" applyNumberFormat="1" applyFont="1" applyFill="1" applyBorder="1" applyAlignment="1" applyProtection="1">
      <alignment horizontal="center"/>
    </xf>
    <xf numFmtId="0" fontId="12" fillId="12" borderId="7" xfId="0" applyFont="1" applyFill="1" applyBorder="1" applyAlignment="1" applyProtection="1">
      <alignment horizontal="center"/>
    </xf>
    <xf numFmtId="0" fontId="13" fillId="5" borderId="6" xfId="0" applyFont="1" applyFill="1" applyBorder="1" applyAlignment="1" applyProtection="1">
      <alignment horizontal="justify"/>
    </xf>
    <xf numFmtId="0" fontId="13" fillId="5" borderId="13" xfId="0" applyFont="1" applyFill="1" applyBorder="1" applyAlignment="1" applyProtection="1">
      <alignment horizontal="justify"/>
    </xf>
    <xf numFmtId="0" fontId="13" fillId="5" borderId="7" xfId="0" applyFont="1" applyFill="1" applyBorder="1" applyAlignment="1" applyProtection="1">
      <alignment horizontal="justify"/>
    </xf>
    <xf numFmtId="165" fontId="12" fillId="11" borderId="6" xfId="0" applyNumberFormat="1" applyFont="1" applyFill="1" applyBorder="1" applyAlignment="1" applyProtection="1">
      <alignment horizontal="center"/>
    </xf>
    <xf numFmtId="0" fontId="12" fillId="11" borderId="7" xfId="0" applyFont="1" applyFill="1" applyBorder="1" applyAlignment="1" applyProtection="1">
      <alignment horizontal="center"/>
    </xf>
    <xf numFmtId="165" fontId="12" fillId="12" borderId="6" xfId="0" applyNumberFormat="1" applyFont="1" applyFill="1" applyBorder="1" applyAlignment="1" applyProtection="1">
      <alignment horizontal="center"/>
    </xf>
    <xf numFmtId="0" fontId="12" fillId="12" borderId="13" xfId="0" applyFont="1" applyFill="1" applyBorder="1" applyAlignment="1" applyProtection="1">
      <alignment horizontal="center"/>
    </xf>
    <xf numFmtId="2" fontId="12" fillId="12" borderId="56" xfId="0" applyNumberFormat="1" applyFont="1" applyFill="1" applyBorder="1" applyAlignment="1" applyProtection="1">
      <alignment horizontal="center"/>
    </xf>
    <xf numFmtId="2" fontId="12" fillId="12" borderId="62" xfId="0" applyNumberFormat="1" applyFont="1" applyFill="1" applyBorder="1" applyAlignment="1" applyProtection="1">
      <alignment horizontal="center"/>
    </xf>
    <xf numFmtId="165" fontId="1" fillId="11" borderId="6" xfId="0" applyNumberFormat="1" applyFont="1" applyFill="1" applyBorder="1" applyAlignment="1" applyProtection="1">
      <alignment horizontal="center"/>
    </xf>
    <xf numFmtId="165" fontId="1" fillId="11" borderId="13" xfId="0" applyNumberFormat="1" applyFont="1" applyFill="1" applyBorder="1" applyAlignment="1" applyProtection="1">
      <alignment horizontal="center"/>
    </xf>
    <xf numFmtId="165" fontId="1" fillId="11" borderId="7" xfId="0" applyNumberFormat="1" applyFont="1" applyFill="1" applyBorder="1" applyAlignment="1" applyProtection="1">
      <alignment horizontal="center"/>
    </xf>
    <xf numFmtId="165" fontId="1" fillId="11" borderId="35" xfId="0" applyNumberFormat="1" applyFont="1" applyFill="1" applyBorder="1" applyAlignment="1" applyProtection="1">
      <alignment horizontal="center"/>
    </xf>
    <xf numFmtId="165" fontId="1" fillId="11" borderId="16" xfId="0" applyNumberFormat="1" applyFont="1" applyFill="1" applyBorder="1" applyAlignment="1" applyProtection="1">
      <alignment horizontal="center"/>
    </xf>
    <xf numFmtId="0" fontId="12" fillId="11" borderId="13" xfId="0" applyFont="1" applyFill="1" applyBorder="1" applyAlignment="1" applyProtection="1">
      <alignment horizontal="center"/>
    </xf>
    <xf numFmtId="165" fontId="12" fillId="11" borderId="40" xfId="0" applyNumberFormat="1" applyFont="1" applyFill="1" applyBorder="1" applyAlignment="1" applyProtection="1">
      <alignment horizontal="center"/>
    </xf>
    <xf numFmtId="165" fontId="12" fillId="11" borderId="21" xfId="0" applyNumberFormat="1" applyFont="1" applyFill="1" applyBorder="1" applyAlignment="1" applyProtection="1">
      <alignment horizontal="center"/>
    </xf>
    <xf numFmtId="165" fontId="12" fillId="3" borderId="56" xfId="0" applyNumberFormat="1" applyFont="1" applyFill="1" applyBorder="1" applyAlignment="1" applyProtection="1">
      <alignment horizontal="center"/>
    </xf>
    <xf numFmtId="165" fontId="12" fillId="3" borderId="62" xfId="0" applyNumberFormat="1" applyFont="1" applyFill="1" applyBorder="1" applyAlignment="1" applyProtection="1">
      <alignment horizontal="center"/>
    </xf>
    <xf numFmtId="165" fontId="1" fillId="12" borderId="56" xfId="0" applyNumberFormat="1" applyFont="1" applyFill="1" applyBorder="1" applyAlignment="1" applyProtection="1">
      <alignment horizontal="center"/>
    </xf>
    <xf numFmtId="165" fontId="1" fillId="12" borderId="62" xfId="0" applyNumberFormat="1" applyFont="1" applyFill="1" applyBorder="1" applyAlignment="1" applyProtection="1">
      <alignment horizontal="center"/>
    </xf>
    <xf numFmtId="0" fontId="1" fillId="0" borderId="120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165" fontId="1" fillId="12" borderId="72" xfId="0" applyNumberFormat="1" applyFont="1" applyFill="1" applyBorder="1" applyAlignment="1" applyProtection="1">
      <alignment horizontal="center"/>
    </xf>
    <xf numFmtId="0" fontId="1" fillId="0" borderId="29" xfId="0" applyFont="1" applyBorder="1" applyAlignment="1" applyProtection="1">
      <alignment horizontal="justify"/>
    </xf>
    <xf numFmtId="0" fontId="1" fillId="0" borderId="120" xfId="0" applyFont="1" applyFill="1" applyBorder="1" applyAlignment="1" applyProtection="1">
      <alignment horizontal="justify"/>
    </xf>
    <xf numFmtId="0" fontId="1" fillId="0" borderId="32" xfId="0" applyFont="1" applyFill="1" applyBorder="1" applyAlignment="1" applyProtection="1">
      <alignment horizontal="justify"/>
    </xf>
    <xf numFmtId="165" fontId="3" fillId="3" borderId="131" xfId="0" applyNumberFormat="1" applyFont="1" applyFill="1" applyBorder="1" applyAlignment="1" applyProtection="1">
      <alignment horizontal="center"/>
    </xf>
    <xf numFmtId="165" fontId="3" fillId="3" borderId="119" xfId="0" applyNumberFormat="1" applyFont="1" applyFill="1" applyBorder="1" applyAlignment="1" applyProtection="1">
      <alignment horizontal="center"/>
    </xf>
    <xf numFmtId="165" fontId="3" fillId="3" borderId="120" xfId="0" applyNumberFormat="1" applyFont="1" applyFill="1" applyBorder="1" applyAlignment="1" applyProtection="1">
      <alignment horizontal="center"/>
    </xf>
    <xf numFmtId="0" fontId="3" fillId="0" borderId="87" xfId="0" applyFont="1" applyFill="1" applyBorder="1" applyAlignment="1" applyProtection="1">
      <alignment vertical="center" wrapText="1"/>
    </xf>
    <xf numFmtId="0" fontId="59" fillId="0" borderId="53" xfId="0" applyFont="1" applyBorder="1" applyAlignment="1" applyProtection="1">
      <alignment horizontal="center"/>
    </xf>
    <xf numFmtId="0" fontId="59" fillId="0" borderId="51" xfId="0" applyFont="1" applyBorder="1" applyAlignment="1" applyProtection="1">
      <alignment horizontal="center"/>
    </xf>
    <xf numFmtId="0" fontId="59" fillId="0" borderId="54" xfId="0" applyFont="1" applyBorder="1" applyAlignment="1" applyProtection="1">
      <alignment horizontal="center"/>
    </xf>
    <xf numFmtId="0" fontId="59" fillId="0" borderId="99" xfId="0" applyFont="1" applyBorder="1" applyAlignment="1" applyProtection="1">
      <alignment horizontal="center" vertical="center"/>
    </xf>
    <xf numFmtId="0" fontId="59" fillId="0" borderId="15" xfId="0" applyFont="1" applyBorder="1" applyAlignment="1" applyProtection="1">
      <alignment horizontal="center" vertical="center"/>
    </xf>
    <xf numFmtId="0" fontId="87" fillId="0" borderId="140" xfId="0" applyFont="1" applyBorder="1" applyAlignment="1" applyProtection="1">
      <alignment horizontal="center"/>
    </xf>
    <xf numFmtId="0" fontId="87" fillId="0" borderId="141" xfId="0" applyFont="1" applyBorder="1" applyAlignment="1" applyProtection="1">
      <alignment horizontal="center"/>
    </xf>
    <xf numFmtId="0" fontId="87" fillId="0" borderId="142" xfId="0" applyFont="1" applyBorder="1" applyAlignment="1" applyProtection="1">
      <alignment horizontal="center"/>
    </xf>
    <xf numFmtId="0" fontId="21" fillId="0" borderId="6" xfId="0" applyFont="1" applyBorder="1" applyAlignment="1" applyProtection="1">
      <alignment horizontal="justify"/>
    </xf>
    <xf numFmtId="0" fontId="21" fillId="0" borderId="7" xfId="0" applyFont="1" applyBorder="1" applyAlignment="1" applyProtection="1">
      <alignment horizontal="justify"/>
    </xf>
  </cellXfs>
  <cellStyles count="6">
    <cellStyle name="Гиперссылка" xfId="2" builtinId="8"/>
    <cellStyle name="Обычный" xfId="0" builtinId="0"/>
    <cellStyle name="Обычный 2" xfId="1"/>
    <cellStyle name="Процентный" xfId="5" builtinId="5"/>
    <cellStyle name="Финансовый" xfId="4" builtinId="3"/>
    <cellStyle name="Финансовый 2" xfId="3"/>
  </cellStyles>
  <dxfs count="172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161925</xdr:rowOff>
    </xdr:from>
    <xdr:to>
      <xdr:col>8</xdr:col>
      <xdr:colOff>542925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266700" y="161925"/>
          <a:ext cx="5153025" cy="2381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З О Н А         К О М П А Н И И</a:t>
          </a:r>
        </a:p>
      </xdr:txBody>
    </xdr:sp>
    <xdr:clientData/>
  </xdr:twoCellAnchor>
  <xdr:twoCellAnchor>
    <xdr:from>
      <xdr:col>0</xdr:col>
      <xdr:colOff>304800</xdr:colOff>
      <xdr:row>3</xdr:row>
      <xdr:rowOff>161925</xdr:rowOff>
    </xdr:from>
    <xdr:to>
      <xdr:col>8</xdr:col>
      <xdr:colOff>581025</xdr:colOff>
      <xdr:row>5</xdr:row>
      <xdr:rowOff>19050</xdr:rowOff>
    </xdr:to>
    <xdr:sp macro="" textlink="">
      <xdr:nvSpPr>
        <xdr:cNvPr id="3" name="TextBox 2"/>
        <xdr:cNvSpPr txBox="1"/>
      </xdr:nvSpPr>
      <xdr:spPr>
        <a:xfrm>
          <a:off x="304800" y="542925"/>
          <a:ext cx="5153025" cy="238125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ru-RU" sz="11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Т А Р И Ф Н А Я      З О Н А         </a:t>
          </a:r>
        </a:p>
      </xdr:txBody>
    </xdr:sp>
    <xdr:clientData/>
  </xdr:twoCellAnchor>
  <xdr:twoCellAnchor>
    <xdr:from>
      <xdr:col>0</xdr:col>
      <xdr:colOff>323851</xdr:colOff>
      <xdr:row>5</xdr:row>
      <xdr:rowOff>180975</xdr:rowOff>
    </xdr:from>
    <xdr:to>
      <xdr:col>5</xdr:col>
      <xdr:colOff>161925</xdr:colOff>
      <xdr:row>7</xdr:row>
      <xdr:rowOff>38100</xdr:rowOff>
    </xdr:to>
    <xdr:sp macro="" textlink="">
      <xdr:nvSpPr>
        <xdr:cNvPr id="4" name="TextBox 3"/>
        <xdr:cNvSpPr txBox="1"/>
      </xdr:nvSpPr>
      <xdr:spPr>
        <a:xfrm>
          <a:off x="323851" y="942975"/>
          <a:ext cx="2886074" cy="238125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ru-RU" sz="11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З О Н А      С Т    (А)</a:t>
          </a:r>
        </a:p>
      </xdr:txBody>
    </xdr:sp>
    <xdr:clientData/>
  </xdr:twoCellAnchor>
  <xdr:twoCellAnchor>
    <xdr:from>
      <xdr:col>6</xdr:col>
      <xdr:colOff>180975</xdr:colOff>
      <xdr:row>6</xdr:row>
      <xdr:rowOff>0</xdr:rowOff>
    </xdr:from>
    <xdr:to>
      <xdr:col>8</xdr:col>
      <xdr:colOff>571500</xdr:colOff>
      <xdr:row>7</xdr:row>
      <xdr:rowOff>57150</xdr:rowOff>
    </xdr:to>
    <xdr:sp macro="" textlink="">
      <xdr:nvSpPr>
        <xdr:cNvPr id="5" name="TextBox 4"/>
        <xdr:cNvSpPr txBox="1"/>
      </xdr:nvSpPr>
      <xdr:spPr>
        <a:xfrm>
          <a:off x="3838575" y="952500"/>
          <a:ext cx="1609725" cy="247650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З О Н А      С Т    (Б)</a:t>
          </a:r>
        </a:p>
        <a:p>
          <a:pPr algn="ctr"/>
          <a:r>
            <a:rPr lang="ru-RU" sz="1100"/>
            <a:t> </a:t>
          </a:r>
        </a:p>
      </xdr:txBody>
    </xdr:sp>
    <xdr:clientData/>
  </xdr:twoCellAnchor>
  <xdr:twoCellAnchor>
    <xdr:from>
      <xdr:col>0</xdr:col>
      <xdr:colOff>314326</xdr:colOff>
      <xdr:row>7</xdr:row>
      <xdr:rowOff>152400</xdr:rowOff>
    </xdr:from>
    <xdr:to>
      <xdr:col>2</xdr:col>
      <xdr:colOff>485775</xdr:colOff>
      <xdr:row>10</xdr:row>
      <xdr:rowOff>133350</xdr:rowOff>
    </xdr:to>
    <xdr:sp macro="" textlink="">
      <xdr:nvSpPr>
        <xdr:cNvPr id="6" name="TextBox 5"/>
        <xdr:cNvSpPr txBox="1"/>
      </xdr:nvSpPr>
      <xdr:spPr>
        <a:xfrm>
          <a:off x="314326" y="1304925"/>
          <a:ext cx="1390649" cy="55245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З О Н А  И1</a:t>
          </a:r>
          <a:r>
            <a:rPr lang="en-US" sz="11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(</a:t>
          </a:r>
          <a:r>
            <a:rPr lang="ru-RU" sz="11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собст.) КОМБ.</a:t>
          </a:r>
        </a:p>
      </xdr:txBody>
    </xdr:sp>
    <xdr:clientData/>
  </xdr:twoCellAnchor>
  <xdr:twoCellAnchor>
    <xdr:from>
      <xdr:col>2</xdr:col>
      <xdr:colOff>600076</xdr:colOff>
      <xdr:row>7</xdr:row>
      <xdr:rowOff>180975</xdr:rowOff>
    </xdr:from>
    <xdr:to>
      <xdr:col>5</xdr:col>
      <xdr:colOff>171450</xdr:colOff>
      <xdr:row>10</xdr:row>
      <xdr:rowOff>142875</xdr:rowOff>
    </xdr:to>
    <xdr:sp macro="" textlink="">
      <xdr:nvSpPr>
        <xdr:cNvPr id="7" name="TextBox 6"/>
        <xdr:cNvSpPr txBox="1"/>
      </xdr:nvSpPr>
      <xdr:spPr>
        <a:xfrm>
          <a:off x="1819276" y="1323975"/>
          <a:ext cx="1400174" cy="53340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З О Н А  И2 (собст.)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НЕКОМБ.</a:t>
          </a:r>
        </a:p>
      </xdr:txBody>
    </xdr:sp>
    <xdr:clientData/>
  </xdr:twoCellAnchor>
  <xdr:twoCellAnchor>
    <xdr:from>
      <xdr:col>6</xdr:col>
      <xdr:colOff>171450</xdr:colOff>
      <xdr:row>7</xdr:row>
      <xdr:rowOff>171450</xdr:rowOff>
    </xdr:from>
    <xdr:to>
      <xdr:col>8</xdr:col>
      <xdr:colOff>561976</xdr:colOff>
      <xdr:row>10</xdr:row>
      <xdr:rowOff>104775</xdr:rowOff>
    </xdr:to>
    <xdr:sp macro="" textlink="">
      <xdr:nvSpPr>
        <xdr:cNvPr id="8" name="TextBox 7"/>
        <xdr:cNvSpPr txBox="1"/>
      </xdr:nvSpPr>
      <xdr:spPr>
        <a:xfrm>
          <a:off x="3829050" y="1323975"/>
          <a:ext cx="1609726" cy="50482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З О Н А  И3 (покуп.)</a:t>
          </a:r>
        </a:p>
      </xdr:txBody>
    </xdr:sp>
    <xdr:clientData/>
  </xdr:twoCellAnchor>
  <xdr:twoCellAnchor>
    <xdr:from>
      <xdr:col>0</xdr:col>
      <xdr:colOff>247650</xdr:colOff>
      <xdr:row>13</xdr:row>
      <xdr:rowOff>85725</xdr:rowOff>
    </xdr:from>
    <xdr:to>
      <xdr:col>11</xdr:col>
      <xdr:colOff>476250</xdr:colOff>
      <xdr:row>28</xdr:row>
      <xdr:rowOff>9525</xdr:rowOff>
    </xdr:to>
    <xdr:sp macro="" textlink="">
      <xdr:nvSpPr>
        <xdr:cNvPr id="9" name="TextBox 8"/>
        <xdr:cNvSpPr txBox="1"/>
      </xdr:nvSpPr>
      <xdr:spPr>
        <a:xfrm>
          <a:off x="247650" y="2400300"/>
          <a:ext cx="6934200" cy="278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В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предлагаемой расчетной модели установлена конфигурация территорий по зонам производства  и сбыта продукции:</a:t>
          </a:r>
        </a:p>
        <a:p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Верхний уровень :   зона Компании  -  одна,  без дифференциации;</a:t>
          </a:r>
        </a:p>
        <a:p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Второй уровень :     тарифная  зона   - одна, без дифференциации;</a:t>
          </a:r>
        </a:p>
        <a:p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Третий уровень:      зоны систем теплоснабжения   - две,  с дифференциацией   СТ(А)   и  СТ(Б);  </a:t>
          </a:r>
        </a:p>
        <a:p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Четвертый уровень :  зоны Источников тепловой энергии - три,  с дифференциацией  (И1), (И2), (И3).  </a:t>
          </a:r>
        </a:p>
        <a:p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По источникам установлено:  </a:t>
          </a:r>
        </a:p>
        <a:p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И1 - с комбинированной выработкой.  Источник принадлежит  СТ(А) (</a:t>
          </a:r>
          <a:r>
            <a:rPr lang="ru-RU" sz="1200" b="1" i="1" baseline="0">
              <a:latin typeface="Times New Roman" panose="02020603050405020304" pitchFamily="18" charset="0"/>
              <a:cs typeface="Times New Roman" panose="02020603050405020304" pitchFamily="18" charset="0"/>
            </a:rPr>
            <a:t>изменить установку нельзя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И2 - с некомбинированной выработкой.  </a:t>
          </a: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Источник принадлежит  СТ(А) </a:t>
          </a:r>
          <a:r>
            <a:rPr lang="ru-RU" sz="120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</a:t>
          </a:r>
          <a:r>
            <a:rPr lang="ru-RU" sz="1200" b="1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изменить установку нельзя</a:t>
          </a: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).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И3 -  точка  поставки покупной тепловой энергии.  Точка поставки принадлежит  СТ(Б)  </a:t>
          </a:r>
          <a:r>
            <a:rPr lang="ru-RU" sz="120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</a:t>
          </a:r>
          <a:r>
            <a:rPr lang="ru-RU" sz="1200" b="1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изменить установку нельзя</a:t>
          </a: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 i="1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Любой из источников может быть удален из рассмотрения  обнулением значений объемов </a:t>
          </a:r>
          <a:r>
            <a:rPr lang="ru-RU" sz="1200" b="1" i="1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в соответствующих балансах   /ЛИСТ "Балансы Ист"/.</a:t>
          </a:r>
          <a:endParaRPr lang="ru-RU" sz="1200" b="1" i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ru-RU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2</xdr:row>
      <xdr:rowOff>19050</xdr:rowOff>
    </xdr:from>
    <xdr:to>
      <xdr:col>19</xdr:col>
      <xdr:colOff>361950</xdr:colOff>
      <xdr:row>19</xdr:row>
      <xdr:rowOff>161925</xdr:rowOff>
    </xdr:to>
    <xdr:sp macro="" textlink="">
      <xdr:nvSpPr>
        <xdr:cNvPr id="2" name="Прямоугольник 1"/>
        <xdr:cNvSpPr/>
      </xdr:nvSpPr>
      <xdr:spPr>
        <a:xfrm>
          <a:off x="10001250" y="514350"/>
          <a:ext cx="6191250" cy="45243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ru-R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 данной таблице</a:t>
          </a: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настраиваются показатели баз распределения косвенных и комплексных затрат по ячейкам, значения которых выделены </a:t>
          </a:r>
          <a:r>
            <a:rPr lang="ru-RU" sz="1200" b="1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красным шрифтом</a:t>
          </a:r>
          <a:r>
            <a:rPr lang="ru-RU" sz="12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Все показатели - базы распределения являются относительными, т.е. условными. Пользователь может установить единицу измерения каждого из показателей по своему усмотрению:</a:t>
          </a: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1) Показатель </a:t>
          </a:r>
          <a:r>
            <a:rPr lang="ru-RU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обеспеченности рабочих мест  вычислительной техникой</a:t>
          </a:r>
          <a:r>
            <a:rPr lang="ru-R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</a:t>
          </a: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В демоверсии  можно  указать сколько (примерно) единиц вычислительной техники  приходится на одно рабочее место или  указать  другой показатель  оснащенности рабочих мест ВТ иПО.  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2</a:t>
          </a:r>
          <a:r>
            <a:rPr lang="ru-R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Показатель </a:t>
          </a:r>
          <a:r>
            <a:rPr lang="ru-RU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обеспеченности рабочих мест  площадями</a:t>
          </a:r>
          <a:r>
            <a:rPr lang="ru-R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</a:t>
          </a: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В демоверсии  можно  указать сколько  (примерно) квадратных метров  площади приходится на одно рабочее место или указать нормативный показатель обеспеченности рабочих мест площадями.  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3</a:t>
          </a:r>
          <a:r>
            <a:rPr lang="ru-R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Показатель </a:t>
          </a:r>
          <a:r>
            <a:rPr lang="ru-RU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объема транспортных операций</a:t>
          </a:r>
          <a:r>
            <a:rPr lang="ru-R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</a:t>
          </a: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В демоверсии   данный показатель м.б. выражен автомобиле-часами,  затратченными на обслуживание соответствующих процессов.  Пользователь может указать иной показатель базы распределения транспортных расходов, в т.ч. экспертный.     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ru-R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Показатель </a:t>
          </a:r>
          <a:r>
            <a:rPr lang="ru-RU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объема хранения</a:t>
          </a:r>
          <a:r>
            <a:rPr lang="ru-R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</a:t>
          </a: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В демоверсии   данный показатель  может быть выражен натуральными,  стоимостными, экспертными  или  иными  показателями,  отражающими объём запасов, необходимых для  обслуживания соответствующих процессов. 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ru-R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Показатель </a:t>
          </a:r>
          <a:r>
            <a:rPr lang="ru-RU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объема  финансовых потоков</a:t>
          </a:r>
          <a:r>
            <a:rPr lang="ru-R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</a:t>
          </a: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В демоверсии   данный показатель  может быть выражен  стоимостными или экспертными  значениями,   отражающими объемы средств, направляемых  для  обслуживания соответствующих процессов. 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endParaRPr lang="ru-RU" sz="1200" b="1" i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200" b="1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200" b="1" i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практической реализации проекта раздельного учета для предприятия,  все показатели  - базы распределения косвенных и комплексных затрат, выбираются и обосновываются в соответствии с методикой раздельного учета, разработанной  для  конкретного предприятия.</a:t>
          </a:r>
          <a:endParaRPr lang="ru-RU" sz="1200" b="1" i="1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ru-RU" sz="1100" b="0" cap="none" spc="0">
            <a:ln w="952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9525</xdr:rowOff>
    </xdr:from>
    <xdr:to>
      <xdr:col>14</xdr:col>
      <xdr:colOff>371475</xdr:colOff>
      <xdr:row>24</xdr:row>
      <xdr:rowOff>19050</xdr:rowOff>
    </xdr:to>
    <xdr:sp macro="" textlink="">
      <xdr:nvSpPr>
        <xdr:cNvPr id="2" name="TextBox 1"/>
        <xdr:cNvSpPr txBox="1"/>
      </xdr:nvSpPr>
      <xdr:spPr>
        <a:xfrm>
          <a:off x="7124700" y="609600"/>
          <a:ext cx="6419850" cy="487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Для распределения затрат по основным производственным процессам с уровня Зоны Компании на Зоны Источников и  Зоны систем теплоснабжения  (</a:t>
          </a:r>
          <a:r>
            <a:rPr lang="ru-RU" sz="1200" b="1" i="1">
              <a:latin typeface="Times New Roman" panose="02020603050405020304" pitchFamily="18" charset="0"/>
              <a:cs typeface="Times New Roman" panose="02020603050405020304" pitchFamily="18" charset="0"/>
            </a:rPr>
            <a:t>данный</a:t>
          </a:r>
          <a:r>
            <a:rPr lang="ru-RU" sz="1200" b="1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приём используется </a:t>
          </a:r>
          <a:r>
            <a:rPr lang="ru-RU" sz="1200" b="1" i="1">
              <a:latin typeface="Times New Roman" panose="02020603050405020304" pitchFamily="18" charset="0"/>
              <a:cs typeface="Times New Roman" panose="02020603050405020304" pitchFamily="18" charset="0"/>
            </a:rPr>
            <a:t>только в демоверсии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) применяются  коэффициенты, отражающие  степень концентрации работ  (трудоемкость,  материалоемкость) по определенным технологическим переделам в Зоне  Компании. </a:t>
          </a:r>
        </a:p>
        <a:p>
          <a:r>
            <a:rPr lang="ru-RU" sz="1200" i="1">
              <a:latin typeface="Times New Roman" panose="02020603050405020304" pitchFamily="18" charset="0"/>
              <a:cs typeface="Times New Roman" panose="02020603050405020304" pitchFamily="18" charset="0"/>
            </a:rPr>
            <a:t>Пример 1:   затраты по содержанию центральной</a:t>
          </a:r>
          <a:r>
            <a:rPr lang="ru-RU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200" i="1">
              <a:latin typeface="Times New Roman" panose="02020603050405020304" pitchFamily="18" charset="0"/>
              <a:cs typeface="Times New Roman" panose="02020603050405020304" pitchFamily="18" charset="0"/>
            </a:rPr>
            <a:t>химической</a:t>
          </a:r>
          <a:r>
            <a:rPr lang="ru-RU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200" i="1">
              <a:latin typeface="Times New Roman" panose="02020603050405020304" pitchFamily="18" charset="0"/>
              <a:cs typeface="Times New Roman" panose="02020603050405020304" pitchFamily="18" charset="0"/>
            </a:rPr>
            <a:t> лаборатории</a:t>
          </a:r>
          <a:r>
            <a:rPr lang="ru-RU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  распределяются между  процессами водоподготовки на  Источниках . За базу распределения  в данной демоверсии  принят  показатель объема подготовленного теплоносителя.</a:t>
          </a:r>
        </a:p>
        <a:p>
          <a:r>
            <a:rPr lang="ru-RU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Пример 2: затраты  по содержанию ремонтных служб, сконцентрированных в Зоне Компании могут распределяться между основными процессами пропорционально ремонтной сложности оборудования соответствующих технологических переделов.                          </a:t>
          </a:r>
        </a:p>
        <a:p>
          <a:r>
            <a:rPr lang="ru-RU" sz="1200" i="1">
              <a:latin typeface="Times New Roman" panose="02020603050405020304" pitchFamily="18" charset="0"/>
              <a:cs typeface="Times New Roman" panose="02020603050405020304" pitchFamily="18" charset="0"/>
            </a:rPr>
            <a:t>В предлагаемом варианте демоверсии  за единицу </a:t>
          </a:r>
          <a:r>
            <a:rPr lang="ru-RU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приняты </a:t>
          </a:r>
          <a:r>
            <a:rPr lang="ru-RU" sz="1200" i="1">
              <a:latin typeface="Times New Roman" panose="02020603050405020304" pitchFamily="18" charset="0"/>
              <a:cs typeface="Times New Roman" panose="02020603050405020304" pitchFamily="18" charset="0"/>
            </a:rPr>
            <a:t>работы</a:t>
          </a:r>
          <a:r>
            <a:rPr lang="ru-RU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 станции (котельной) некомбинированной выработки.  Все остальные технологические  переделы (комплексы)  экспертно оценены  относительно этой единицы.  </a:t>
          </a:r>
        </a:p>
        <a:p>
          <a:r>
            <a:rPr lang="ru-RU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r>
            <a:rPr lang="ru-RU" sz="1200" b="1" i="1" baseline="0">
              <a:latin typeface="Times New Roman" panose="02020603050405020304" pitchFamily="18" charset="0"/>
              <a:cs typeface="Times New Roman" panose="02020603050405020304" pitchFamily="18" charset="0"/>
            </a:rPr>
            <a:t>При настройке параметров демоверсии Пользователь может применить   иные  коэффициенты распределения затрат  по основным процессам с уровня Зоны Компании  на основные  процессы  в Зонах источников и Зонах систем теплоснабжения.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 b="1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 b="1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При практической реализации проекта раздельного учета для предприятия,  все показатели  - базы распределения накладных расходов с уровня Компании, выбираются и обосновываются в соответствии с методикой раздельного учета, разработанной  для  конкретного предприятия.</a:t>
          </a:r>
          <a:endParaRPr lang="ru-RU" sz="1200" b="1" i="1">
            <a:solidFill>
              <a:sysClr val="windowText" lastClr="000000"/>
            </a:solidFill>
            <a:effectLst/>
          </a:endParaRPr>
        </a:p>
        <a:p>
          <a:endParaRPr lang="ru-RU" sz="1200" b="1" i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2</xdr:row>
      <xdr:rowOff>161926</xdr:rowOff>
    </xdr:from>
    <xdr:to>
      <xdr:col>13</xdr:col>
      <xdr:colOff>762000</xdr:colOff>
      <xdr:row>5</xdr:row>
      <xdr:rowOff>238126</xdr:rowOff>
    </xdr:to>
    <xdr:sp macro="" textlink="">
      <xdr:nvSpPr>
        <xdr:cNvPr id="3" name="TextBox 2"/>
        <xdr:cNvSpPr txBox="1"/>
      </xdr:nvSpPr>
      <xdr:spPr>
        <a:xfrm>
          <a:off x="9620250" y="628651"/>
          <a:ext cx="350520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rgbClr val="FF0000"/>
              </a:solidFill>
            </a:rPr>
            <a:t>Все данные </a:t>
          </a:r>
          <a:r>
            <a:rPr lang="ru-RU" sz="1100" baseline="0">
              <a:solidFill>
                <a:srgbClr val="FF0000"/>
              </a:solidFill>
            </a:rPr>
            <a:t> на листе  - расчетные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НЕ КОРРЕКТИРОВАТЬ</a:t>
          </a:r>
          <a:endParaRPr lang="ru-RU">
            <a:solidFill>
              <a:srgbClr val="FF0000"/>
            </a:solidFill>
            <a:effectLst/>
          </a:endParaRPr>
        </a:p>
        <a:p>
          <a:endParaRPr lang="ru-RU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323850</xdr:colOff>
      <xdr:row>62</xdr:row>
      <xdr:rowOff>19050</xdr:rowOff>
    </xdr:from>
    <xdr:to>
      <xdr:col>24</xdr:col>
      <xdr:colOff>352425</xdr:colOff>
      <xdr:row>67</xdr:row>
      <xdr:rowOff>28575</xdr:rowOff>
    </xdr:to>
    <xdr:sp macro="" textlink="">
      <xdr:nvSpPr>
        <xdr:cNvPr id="2" name="TextBox 1"/>
        <xdr:cNvSpPr txBox="1"/>
      </xdr:nvSpPr>
      <xdr:spPr>
        <a:xfrm>
          <a:off x="13230225" y="14630400"/>
          <a:ext cx="3038475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При выделении затрат по продуктам  вспомогательнымх</a:t>
          </a:r>
          <a:r>
            <a:rPr lang="ru-RU" sz="1100" baseline="0"/>
            <a:t> </a:t>
          </a:r>
          <a:r>
            <a:rPr lang="ru-RU" sz="1100"/>
            <a:t>процессов принято упрощение в рабочей версии алгоритм отличается.</a:t>
          </a:r>
        </a:p>
      </xdr:txBody>
    </xdr:sp>
    <xdr:clientData/>
  </xdr:twoCellAnchor>
  <xdr:twoCellAnchor>
    <xdr:from>
      <xdr:col>18</xdr:col>
      <xdr:colOff>447675</xdr:colOff>
      <xdr:row>3</xdr:row>
      <xdr:rowOff>190501</xdr:rowOff>
    </xdr:from>
    <xdr:to>
      <xdr:col>24</xdr:col>
      <xdr:colOff>447675</xdr:colOff>
      <xdr:row>5</xdr:row>
      <xdr:rowOff>19051</xdr:rowOff>
    </xdr:to>
    <xdr:sp macro="" textlink="">
      <xdr:nvSpPr>
        <xdr:cNvPr id="3" name="TextBox 2"/>
        <xdr:cNvSpPr txBox="1"/>
      </xdr:nvSpPr>
      <xdr:spPr>
        <a:xfrm>
          <a:off x="12858750" y="838201"/>
          <a:ext cx="3505200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rgbClr val="FF0000"/>
              </a:solidFill>
            </a:rPr>
            <a:t>Все данные </a:t>
          </a:r>
          <a:r>
            <a:rPr lang="ru-RU" sz="1100" baseline="0">
              <a:solidFill>
                <a:srgbClr val="FF0000"/>
              </a:solidFill>
            </a:rPr>
            <a:t> на листе  - расчетные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НЕ КОРРЕКТИРОВАТЬ</a:t>
          </a:r>
          <a:endParaRPr lang="ru-RU">
            <a:solidFill>
              <a:srgbClr val="FF0000"/>
            </a:solidFill>
            <a:effectLst/>
          </a:endParaRPr>
        </a:p>
        <a:p>
          <a:endParaRPr lang="ru-RU" sz="1100">
            <a:solidFill>
              <a:srgbClr val="FF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285750</xdr:colOff>
      <xdr:row>2</xdr:row>
      <xdr:rowOff>85725</xdr:rowOff>
    </xdr:from>
    <xdr:to>
      <xdr:col>23</xdr:col>
      <xdr:colOff>476250</xdr:colOff>
      <xdr:row>4</xdr:row>
      <xdr:rowOff>0</xdr:rowOff>
    </xdr:to>
    <xdr:sp macro="" textlink="">
      <xdr:nvSpPr>
        <xdr:cNvPr id="2" name="TextBox 1"/>
        <xdr:cNvSpPr txBox="1"/>
      </xdr:nvSpPr>
      <xdr:spPr>
        <a:xfrm>
          <a:off x="12696825" y="533400"/>
          <a:ext cx="350520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rgbClr val="FF0000"/>
              </a:solidFill>
            </a:rPr>
            <a:t>Все данные  </a:t>
          </a:r>
          <a:r>
            <a:rPr lang="ru-RU" sz="1100" baseline="0">
              <a:solidFill>
                <a:srgbClr val="FF0000"/>
              </a:solidFill>
            </a:rPr>
            <a:t> на листе  - расчетные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НЕ КОРРЕКТИРОВАТЬ</a:t>
          </a:r>
          <a:endParaRPr lang="ru-RU">
            <a:solidFill>
              <a:srgbClr val="FF0000"/>
            </a:solidFill>
            <a:effectLst/>
          </a:endParaRPr>
        </a:p>
        <a:p>
          <a:endParaRPr lang="ru-RU" sz="1100">
            <a:solidFill>
              <a:srgbClr val="FF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85725</xdr:colOff>
      <xdr:row>1</xdr:row>
      <xdr:rowOff>57150</xdr:rowOff>
    </xdr:from>
    <xdr:to>
      <xdr:col>20</xdr:col>
      <xdr:colOff>1676400</xdr:colOff>
      <xdr:row>4</xdr:row>
      <xdr:rowOff>85725</xdr:rowOff>
    </xdr:to>
    <xdr:sp macro="" textlink="">
      <xdr:nvSpPr>
        <xdr:cNvPr id="3" name="TextBox 2"/>
        <xdr:cNvSpPr txBox="1"/>
      </xdr:nvSpPr>
      <xdr:spPr>
        <a:xfrm>
          <a:off x="11515725" y="257175"/>
          <a:ext cx="350520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rgbClr val="FF0000"/>
              </a:solidFill>
            </a:rPr>
            <a:t>Все данные </a:t>
          </a:r>
          <a:r>
            <a:rPr lang="ru-RU" sz="1100" baseline="0">
              <a:solidFill>
                <a:srgbClr val="FF0000"/>
              </a:solidFill>
            </a:rPr>
            <a:t> на   листе  - расчетные. </a:t>
          </a:r>
        </a:p>
        <a:p>
          <a:endParaRPr lang="ru-RU" sz="1100" baseline="0">
            <a:solidFill>
              <a:srgbClr val="FF0000"/>
            </a:solidFill>
          </a:endParaRPr>
        </a:p>
        <a:p>
          <a:r>
            <a:rPr lang="ru-RU" sz="1100" baseline="0">
              <a:solidFill>
                <a:srgbClr val="FF0000"/>
              </a:solidFill>
            </a:rPr>
            <a:t>НЕ КОРРЕКТИРОВАТЬ</a:t>
          </a:r>
          <a:endParaRPr lang="ru-RU" sz="1100">
            <a:solidFill>
              <a:srgbClr val="FF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2</xdr:row>
      <xdr:rowOff>19050</xdr:rowOff>
    </xdr:from>
    <xdr:to>
      <xdr:col>14</xdr:col>
      <xdr:colOff>38100</xdr:colOff>
      <xdr:row>4</xdr:row>
      <xdr:rowOff>209550</xdr:rowOff>
    </xdr:to>
    <xdr:sp macro="" textlink="">
      <xdr:nvSpPr>
        <xdr:cNvPr id="2" name="TextBox 1"/>
        <xdr:cNvSpPr txBox="1"/>
      </xdr:nvSpPr>
      <xdr:spPr>
        <a:xfrm>
          <a:off x="8410575" y="533400"/>
          <a:ext cx="355282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rgbClr val="FF0000"/>
              </a:solidFill>
            </a:rPr>
            <a:t>Все данные  </a:t>
          </a:r>
          <a:r>
            <a:rPr lang="ru-RU" sz="1100" baseline="0">
              <a:solidFill>
                <a:srgbClr val="FF0000"/>
              </a:solidFill>
            </a:rPr>
            <a:t> на листе  - расчетные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НЕ КОРРЕКТИРОВАТЬ</a:t>
          </a:r>
          <a:endParaRPr lang="ru-RU">
            <a:solidFill>
              <a:srgbClr val="FF0000"/>
            </a:solidFill>
            <a:effectLst/>
          </a:endParaRPr>
        </a:p>
        <a:p>
          <a:endParaRPr lang="ru-RU" sz="1100">
            <a:solidFill>
              <a:srgbClr val="FF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588170</xdr:colOff>
      <xdr:row>8</xdr:row>
      <xdr:rowOff>16668</xdr:rowOff>
    </xdr:from>
    <xdr:to>
      <xdr:col>1</xdr:col>
      <xdr:colOff>4095752</xdr:colOff>
      <xdr:row>9</xdr:row>
      <xdr:rowOff>333375</xdr:rowOff>
    </xdr:to>
    <xdr:sp macro="" textlink="">
      <xdr:nvSpPr>
        <xdr:cNvPr id="2" name="TextBox 1"/>
        <xdr:cNvSpPr txBox="1"/>
      </xdr:nvSpPr>
      <xdr:spPr>
        <a:xfrm>
          <a:off x="1131095" y="2978943"/>
          <a:ext cx="3507582" cy="95488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rgbClr val="FF0000"/>
              </a:solidFill>
            </a:rPr>
            <a:t>Все данные </a:t>
          </a:r>
          <a:r>
            <a:rPr lang="ru-RU" sz="1600" baseline="0">
              <a:solidFill>
                <a:srgbClr val="FF0000"/>
              </a:solidFill>
            </a:rPr>
            <a:t> на   листе  - расчетные. </a:t>
          </a:r>
        </a:p>
        <a:p>
          <a:endParaRPr lang="ru-RU" sz="1600" baseline="0">
            <a:solidFill>
              <a:srgbClr val="FF0000"/>
            </a:solidFill>
          </a:endParaRPr>
        </a:p>
        <a:p>
          <a:r>
            <a:rPr lang="ru-RU" sz="1600" baseline="0">
              <a:solidFill>
                <a:srgbClr val="FF0000"/>
              </a:solidFill>
            </a:rPr>
            <a:t>НЕ КОРРЕКТИРОВАТЬ !!!</a:t>
          </a:r>
          <a:endParaRPr lang="ru-RU" sz="1600">
            <a:solidFill>
              <a:srgbClr val="FF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7</xdr:row>
      <xdr:rowOff>419100</xdr:rowOff>
    </xdr:from>
    <xdr:to>
      <xdr:col>1</xdr:col>
      <xdr:colOff>4292600</xdr:colOff>
      <xdr:row>9</xdr:row>
      <xdr:rowOff>257175</xdr:rowOff>
    </xdr:to>
    <xdr:sp macro="" textlink="">
      <xdr:nvSpPr>
        <xdr:cNvPr id="2" name="TextBox 1"/>
        <xdr:cNvSpPr txBox="1"/>
      </xdr:nvSpPr>
      <xdr:spPr>
        <a:xfrm>
          <a:off x="1323975" y="2914650"/>
          <a:ext cx="3511550" cy="9429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rgbClr val="FF0000"/>
              </a:solidFill>
            </a:rPr>
            <a:t>Все данные </a:t>
          </a:r>
          <a:r>
            <a:rPr lang="ru-RU" sz="1600" baseline="0">
              <a:solidFill>
                <a:srgbClr val="FF0000"/>
              </a:solidFill>
            </a:rPr>
            <a:t> на   листе  - расчетные. </a:t>
          </a:r>
        </a:p>
        <a:p>
          <a:endParaRPr lang="ru-RU" sz="1600" baseline="0">
            <a:solidFill>
              <a:srgbClr val="FF0000"/>
            </a:solidFill>
          </a:endParaRPr>
        </a:p>
        <a:p>
          <a:r>
            <a:rPr lang="ru-RU" sz="1600" baseline="0">
              <a:solidFill>
                <a:srgbClr val="FF0000"/>
              </a:solidFill>
            </a:rPr>
            <a:t>НЕ КОРРЕКТИРОВАТЬ !!!</a:t>
          </a:r>
          <a:endParaRPr lang="ru-RU" sz="16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609599</xdr:colOff>
      <xdr:row>0</xdr:row>
      <xdr:rowOff>342901</xdr:rowOff>
    </xdr:from>
    <xdr:to>
      <xdr:col>18</xdr:col>
      <xdr:colOff>219075</xdr:colOff>
      <xdr:row>8</xdr:row>
      <xdr:rowOff>104775</xdr:rowOff>
    </xdr:to>
    <xdr:sp macro="" textlink="">
      <xdr:nvSpPr>
        <xdr:cNvPr id="2" name="TextBox 1"/>
        <xdr:cNvSpPr txBox="1"/>
      </xdr:nvSpPr>
      <xdr:spPr>
        <a:xfrm>
          <a:off x="10106024" y="342901"/>
          <a:ext cx="5705476" cy="15525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В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предлагаемой расчетной модели установлена конфигурация процессов, закрепленных за территориальными зонами.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Принадлежность процессов к определенной  территориальной зоне установлена  пометкой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" </a:t>
          </a:r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+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"  </a:t>
          </a: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</a:t>
          </a:r>
          <a:r>
            <a:rPr lang="ru-RU" sz="1200" b="1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изменить установку и расширить количество процессов в демоверсии нельзя</a:t>
          </a: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).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200" b="1" i="1" baseline="0">
              <a:latin typeface="Times New Roman" panose="02020603050405020304" pitchFamily="18" charset="0"/>
              <a:cs typeface="Times New Roman" panose="02020603050405020304" pitchFamily="18" charset="0"/>
            </a:rPr>
            <a:t>Отказаться от любого из процессов можно обнулением ресурсов, отнесенных к соответствующему процессу /ЛИСТЫ "Ресурс-труд",  "Ресурсы-ОС и НМА",  "Ресурс-материалы".    </a:t>
          </a:r>
        </a:p>
        <a:p>
          <a:endParaRPr lang="ru-RU" sz="1100" baseline="0"/>
        </a:p>
        <a:p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495299</xdr:colOff>
      <xdr:row>1</xdr:row>
      <xdr:rowOff>200024</xdr:rowOff>
    </xdr:from>
    <xdr:to>
      <xdr:col>13</xdr:col>
      <xdr:colOff>57150</xdr:colOff>
      <xdr:row>15</xdr:row>
      <xdr:rowOff>228600</xdr:rowOff>
    </xdr:to>
    <xdr:sp macro="" textlink="">
      <xdr:nvSpPr>
        <xdr:cNvPr id="3" name="TextBox 2"/>
        <xdr:cNvSpPr txBox="1"/>
      </xdr:nvSpPr>
      <xdr:spPr>
        <a:xfrm>
          <a:off x="7648574" y="514349"/>
          <a:ext cx="9067801" cy="3324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В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предлагаемой расчетной модели установлена номенклатура продуктов, реализуемых по территориальным зонам  по представленному перечню .    </a:t>
          </a:r>
        </a:p>
        <a:p>
          <a:r>
            <a:rPr lang="ru-R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настройке номенклатуры продуктов,</a:t>
          </a: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которая рассматривается в данной демоверсии,   состав объектов калькулирования,  определяется  объемами  реализации соответствующих  продуктов.   Объемы реализации продуктов вспомогательных производств  в демоверсии устанавливаются  показателями  ресурсоемкости соответствующего продукта.  </a:t>
          </a:r>
        </a:p>
        <a:p>
          <a:r>
            <a:rPr lang="ru-RU" sz="1200" b="1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Наименования единиц  измерения объемов реализации указываются пользователем при настройке по собственному усмотрению, в ячейках, где значения объемов реализации и количество договоров (абонентов) выделены красным шрифтом возможно производить самостоятельную настройку.</a:t>
          </a:r>
        </a:p>
        <a:p>
          <a:r>
            <a:rPr lang="ru-RU" sz="1200" b="1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Расширять</a:t>
          </a:r>
          <a:r>
            <a:rPr lang="ru-RU" sz="1200" b="1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номенклатуру продуктов в демоверсии - нельзя.   </a:t>
          </a:r>
          <a:endParaRPr lang="ru-RU" sz="1200" b="1" i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200" b="1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Отказаться от любого из продуктов  можно обнулением  значений объемов реализации,  по соответствующему продукту.  </a:t>
          </a:r>
          <a:endParaRPr lang="ru-RU" sz="1200" b="1" i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Услуги по передаче тепловой энергии  идентифицированы  в соответствии с  представленным ниже  классификатором услуг по пе</a:t>
          </a:r>
        </a:p>
        <a:p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редаче, разработанным  специально  для методики раздельного учета затрат. </a:t>
          </a:r>
        </a:p>
        <a:p>
          <a:endParaRPr lang="ru-RU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практической реализации проекта раздельного учета для предприятия,  разрабатываются:  перечень продуктов производства;    перечень продуктов  реализации,  таблицы соответствий продуктов производства и реализации, другие справочники соответствий, отражающие  производственные, территориальные, сбытовые и другие признаки  продуктов, которые  устанавливаются  в соответствии с методикой раздельного учета, разработанной  для  конкретного предприятия.</a:t>
          </a:r>
        </a:p>
        <a:p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304800</xdr:colOff>
      <xdr:row>1</xdr:row>
      <xdr:rowOff>95250</xdr:rowOff>
    </xdr:from>
    <xdr:to>
      <xdr:col>22</xdr:col>
      <xdr:colOff>581025</xdr:colOff>
      <xdr:row>12</xdr:row>
      <xdr:rowOff>38100</xdr:rowOff>
    </xdr:to>
    <xdr:sp macro="" textlink="">
      <xdr:nvSpPr>
        <xdr:cNvPr id="2" name="TextBox 1"/>
        <xdr:cNvSpPr txBox="1"/>
      </xdr:nvSpPr>
      <xdr:spPr>
        <a:xfrm>
          <a:off x="11058525" y="571500"/>
          <a:ext cx="6391275" cy="402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На</a:t>
          </a:r>
          <a:r>
            <a:rPr lang="ru-RU" sz="1100" baseline="0"/>
            <a:t> данном листе отражены балансы  в Зонах источников, показатели которых примяются при  декомпозиции продуктов, произведенныз на источнике, и рассматриваемых далее,  как калькуляционные элементы продуктов реализации, а  также  используемые для переноса затрат на продукты в зонах систем теплоснабжения.  </a:t>
          </a:r>
        </a:p>
        <a:p>
          <a:r>
            <a:rPr lang="ru-RU" sz="1100" baseline="0">
              <a:solidFill>
                <a:sysClr val="windowText" lastClr="000000"/>
              </a:solidFill>
            </a:rPr>
            <a:t>Балансы строятся на основании:</a:t>
          </a:r>
        </a:p>
        <a:p>
          <a:r>
            <a:rPr lang="ru-RU" sz="1100" baseline="0">
              <a:solidFill>
                <a:sysClr val="windowText" lastClr="000000"/>
              </a:solidFill>
            </a:rPr>
            <a:t>а) натуральных показателей, значения которых преобразуются в структуру, т.е. пересчитываются в доли от единицы;</a:t>
          </a:r>
        </a:p>
        <a:p>
          <a:r>
            <a:rPr lang="ru-RU" sz="1100" baseline="0">
              <a:solidFill>
                <a:sysClr val="windowText" lastClr="000000"/>
              </a:solidFill>
            </a:rPr>
            <a:t> или </a:t>
          </a:r>
        </a:p>
        <a:p>
          <a:r>
            <a:rPr lang="ru-RU" sz="1100" baseline="0">
              <a:solidFill>
                <a:sysClr val="windowText" lastClr="000000"/>
              </a:solidFill>
            </a:rPr>
            <a:t>б) без отражения натуральных показателей, когда сразу задается структура, т.е. доли от единицы.</a:t>
          </a:r>
        </a:p>
        <a:p>
          <a:r>
            <a:rPr lang="ru-RU" sz="1100" baseline="0"/>
            <a:t>Настройку можно выполнить   </a:t>
          </a:r>
          <a:r>
            <a:rPr lang="ru-RU" sz="1400" b="1" baseline="0"/>
            <a:t>только </a:t>
          </a:r>
          <a:r>
            <a:rPr lang="ru-RU" sz="1100" baseline="0"/>
            <a:t> по ячейкам,  значения которых  </a:t>
          </a:r>
          <a:r>
            <a:rPr lang="ru-RU" sz="1100" b="1" baseline="0">
              <a:solidFill>
                <a:srgbClr val="FF0000"/>
              </a:solidFill>
            </a:rPr>
            <a:t>выделенны красным шрифтом. </a:t>
          </a:r>
          <a:r>
            <a:rPr lang="ru-RU" sz="1100" b="1" baseline="0">
              <a:solidFill>
                <a:sysClr val="windowText" lastClr="000000"/>
              </a:solidFill>
            </a:rPr>
            <a:t> </a:t>
          </a:r>
        </a:p>
        <a:p>
          <a:endParaRPr lang="ru-RU" sz="1100" b="1" baseline="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При практической реализации проекта раздельного учета для предприятия,  устанвливаются форматы и  правила  составления  балансов  в зонах источников, с учетом  их технических  особенностей  и  условий  эксплуатации (организационных  условий ).  Разрабатываются требования  по синхронизации балансовых показателей  (баланс  тепловой энергии должен быть синхронизирован с балансом тепловой мощности и т.д.).   Совмещение показателей различных балансов  определяет  состав тарифных элементов (в данной демоверсии совмещенные показатели можно посмотреть на листе      "Схемы продуктов И1, И2"  в таблицах "Схемы формирования и распределения продуктов процессов" .     Состав  тарифных элементов, из которых "собираются" продукты производства, устанавливается в соответствии с методикой раздельного учета, разработанной  для  конкретного предприятия.</a:t>
          </a:r>
          <a:endParaRPr lang="ru-RU" b="1" i="1">
            <a:solidFill>
              <a:sysClr val="windowText" lastClr="00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endParaRPr lang="ru-RU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313001</xdr:colOff>
      <xdr:row>6</xdr:row>
      <xdr:rowOff>84668</xdr:rowOff>
    </xdr:from>
    <xdr:to>
      <xdr:col>33</xdr:col>
      <xdr:colOff>2796646</xdr:colOff>
      <xdr:row>11</xdr:row>
      <xdr:rowOff>349250</xdr:rowOff>
    </xdr:to>
    <xdr:sp macro="" textlink="">
      <xdr:nvSpPr>
        <xdr:cNvPr id="3" name="TextBox 2"/>
        <xdr:cNvSpPr txBox="1"/>
      </xdr:nvSpPr>
      <xdr:spPr>
        <a:xfrm>
          <a:off x="40191001" y="3556001"/>
          <a:ext cx="7299062" cy="3132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*Правила формирования баланса передающих мощностей</a:t>
          </a:r>
        </a:p>
        <a:p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1) Все значения баланса передающих мощностей определяются только расчетным путем;</a:t>
          </a:r>
        </a:p>
        <a:p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2) За единицу принимается</a:t>
          </a:r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сумма тепловой энергии (Гкал):  выработанной и отпущенной в сети  от  собственных источников  и приобретенной (принятой в сети) от прочих источников;</a:t>
          </a:r>
        </a:p>
        <a:p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3) Передающая мощность, использованная для передачи сторонней тепловой энергии , учитывается  по балансу  "сторонней тепловой энергии" пропорционально  сумме п.1;</a:t>
          </a:r>
        </a:p>
        <a:p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4) Передающая мощность ,  соответствующая резерву  тепловой мощности, учитывается по балансу "тепловой мощности" пропорционально  сумме п.1.</a:t>
          </a:r>
        </a:p>
        <a:p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5) Передающиая мощность, соответствующая полезному отпуску тепловой энергии /мощности,  учитывается по балансу  "тепловой мощности" , пропорционально  п.1.</a:t>
          </a:r>
        </a:p>
        <a:p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6) потери  учитываются в составе затрат на передачу только в активной части  передающих мощностей</a:t>
          </a:r>
        </a:p>
        <a:p>
          <a:endParaRPr lang="ru-RU" sz="1100"/>
        </a:p>
        <a:p>
          <a:r>
            <a:rPr lang="ru-RU" sz="1100" b="1"/>
            <a:t>Доли в передаче тепловой мощности, поддерживаемй</a:t>
          </a:r>
          <a:r>
            <a:rPr lang="ru-RU" sz="1100" b="1" baseline="0"/>
            <a:t> в зоне системы теплоснабжения:</a:t>
          </a:r>
          <a:endParaRPr lang="ru-RU" sz="1100" b="1"/>
        </a:p>
      </xdr:txBody>
    </xdr:sp>
    <xdr:clientData/>
  </xdr:twoCellAnchor>
  <xdr:twoCellAnchor>
    <xdr:from>
      <xdr:col>30</xdr:col>
      <xdr:colOff>795602</xdr:colOff>
      <xdr:row>9</xdr:row>
      <xdr:rowOff>402167</xdr:rowOff>
    </xdr:from>
    <xdr:to>
      <xdr:col>30</xdr:col>
      <xdr:colOff>3331633</xdr:colOff>
      <xdr:row>10</xdr:row>
      <xdr:rowOff>465667</xdr:rowOff>
    </xdr:to>
    <xdr:sp macro="" textlink="">
      <xdr:nvSpPr>
        <xdr:cNvPr id="8" name="TextBox 7"/>
        <xdr:cNvSpPr txBox="1"/>
      </xdr:nvSpPr>
      <xdr:spPr>
        <a:xfrm>
          <a:off x="40673602" y="5746750"/>
          <a:ext cx="2536031" cy="560917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СЧИТАЕМ  ПО МОЩНОСТИ</a:t>
          </a:r>
        </a:p>
      </xdr:txBody>
    </xdr:sp>
    <xdr:clientData/>
  </xdr:twoCellAnchor>
  <xdr:twoCellAnchor>
    <xdr:from>
      <xdr:col>30</xdr:col>
      <xdr:colOff>846667</xdr:colOff>
      <xdr:row>9</xdr:row>
      <xdr:rowOff>444501</xdr:rowOff>
    </xdr:from>
    <xdr:to>
      <xdr:col>30</xdr:col>
      <xdr:colOff>1418166</xdr:colOff>
      <xdr:row>10</xdr:row>
      <xdr:rowOff>402168</xdr:rowOff>
    </xdr:to>
    <xdr:sp macro="" textlink="">
      <xdr:nvSpPr>
        <xdr:cNvPr id="5" name="7-конечная звезда 4"/>
        <xdr:cNvSpPr/>
      </xdr:nvSpPr>
      <xdr:spPr>
        <a:xfrm>
          <a:off x="40724667" y="5789084"/>
          <a:ext cx="571499" cy="455084"/>
        </a:xfrm>
        <a:prstGeom prst="star7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30</xdr:col>
      <xdr:colOff>3432969</xdr:colOff>
      <xdr:row>9</xdr:row>
      <xdr:rowOff>423335</xdr:rowOff>
    </xdr:from>
    <xdr:to>
      <xdr:col>33</xdr:col>
      <xdr:colOff>1094052</xdr:colOff>
      <xdr:row>10</xdr:row>
      <xdr:rowOff>465667</xdr:rowOff>
    </xdr:to>
    <xdr:sp macro="" textlink="">
      <xdr:nvSpPr>
        <xdr:cNvPr id="9" name="TextBox 8"/>
        <xdr:cNvSpPr txBox="1"/>
      </xdr:nvSpPr>
      <xdr:spPr>
        <a:xfrm>
          <a:off x="43310969" y="5767918"/>
          <a:ext cx="2476500" cy="539749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СЧИТАЕМ ПО ЭНЕрГИИ</a:t>
          </a:r>
        </a:p>
      </xdr:txBody>
    </xdr:sp>
    <xdr:clientData/>
  </xdr:twoCellAnchor>
  <xdr:twoCellAnchor>
    <xdr:from>
      <xdr:col>31</xdr:col>
      <xdr:colOff>51594</xdr:colOff>
      <xdr:row>9</xdr:row>
      <xdr:rowOff>477571</xdr:rowOff>
    </xdr:from>
    <xdr:to>
      <xdr:col>31</xdr:col>
      <xdr:colOff>571499</xdr:colOff>
      <xdr:row>10</xdr:row>
      <xdr:rowOff>423333</xdr:rowOff>
    </xdr:to>
    <xdr:sp macro="" textlink="">
      <xdr:nvSpPr>
        <xdr:cNvPr id="6" name="7-конечная звезда 5"/>
        <xdr:cNvSpPr/>
      </xdr:nvSpPr>
      <xdr:spPr>
        <a:xfrm>
          <a:off x="43411511" y="5822154"/>
          <a:ext cx="519905" cy="443179"/>
        </a:xfrm>
        <a:prstGeom prst="star7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30</xdr:col>
      <xdr:colOff>264584</xdr:colOff>
      <xdr:row>1</xdr:row>
      <xdr:rowOff>42332</xdr:rowOff>
    </xdr:from>
    <xdr:to>
      <xdr:col>33</xdr:col>
      <xdr:colOff>2756959</xdr:colOff>
      <xdr:row>5</xdr:row>
      <xdr:rowOff>137581</xdr:rowOff>
    </xdr:to>
    <xdr:sp macro="" textlink="">
      <xdr:nvSpPr>
        <xdr:cNvPr id="10" name="TextBox 9"/>
        <xdr:cNvSpPr txBox="1"/>
      </xdr:nvSpPr>
      <xdr:spPr>
        <a:xfrm>
          <a:off x="40142584" y="518582"/>
          <a:ext cx="7307792" cy="2465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данном листе отражены балансы  в системе теплоснабжения А.     Показатели применяются при  декомпозиции продуктов, произведенных   в зоне системы теплоснабжения, и рассматриваеются  далее,  как калькуляционные элементы продуктов реализации.  Вы можете выполнить настройку  </a:t>
          </a:r>
          <a:r>
            <a:rPr lang="ru-RU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только </a:t>
          </a:r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по ячейкам,  </a:t>
          </a:r>
          <a:r>
            <a:rPr lang="ru-RU" sz="1100" b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выделенным красным шрифтом. </a:t>
          </a:r>
          <a:r>
            <a:rPr lang="ru-RU" sz="11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endParaRPr lang="ru-RU" sz="1100" b="1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100" b="1" i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практической реализации проекта раздельного учета для конкретного предприятия  устанвливаются форматы и  правила  составления  балансов  в зонах систем теплоснабжения, разрабатываются требования  по синхронизации балансовых показателей  (баланс  генерирующих мощностей должен быть синхронизирован с балансом передающих мощностей и т.д.).   Совмещение показателей различных балансов  определяет  состав тарифных элементов продуктов в зонах систем теплоснабжения.     Состав  тарифных элементов, из которых "собираются" продукты производства, устанавливается в соответствии с методикой раздельного учета, разработанной  для  конкретного предприятия.</a:t>
          </a:r>
          <a:endParaRPr lang="ru-RU" b="1" i="1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ru-RU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endParaRPr lang="ru-RU">
            <a:effectLst/>
          </a:endParaRPr>
        </a:p>
        <a:p>
          <a:endParaRPr lang="ru-RU" sz="1100" b="1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ru-RU" sz="1100" b="1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485774</xdr:colOff>
      <xdr:row>0</xdr:row>
      <xdr:rowOff>202141</xdr:rowOff>
    </xdr:from>
    <xdr:to>
      <xdr:col>35</xdr:col>
      <xdr:colOff>222250</xdr:colOff>
      <xdr:row>6</xdr:row>
      <xdr:rowOff>180975</xdr:rowOff>
    </xdr:to>
    <xdr:sp macro="" textlink="">
      <xdr:nvSpPr>
        <xdr:cNvPr id="2" name="TextBox 1"/>
        <xdr:cNvSpPr txBox="1"/>
      </xdr:nvSpPr>
      <xdr:spPr>
        <a:xfrm>
          <a:off x="40501357" y="202141"/>
          <a:ext cx="6340476" cy="2434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данном листе отражен баланс  в системе теплоснабжения Б.     Показатели примяются при  декомпозиции продуктов, произведенных   в зоне системы теплоснабжения, и рассматриваемых далее,  как калькуляционные элементы продуктов реализации.  </a:t>
          </a:r>
        </a:p>
        <a:p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Настройку можно выполнить    </a:t>
          </a:r>
          <a:r>
            <a:rPr lang="ru-RU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только </a:t>
          </a:r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по ячейкам,  значения которых </a:t>
          </a:r>
          <a:r>
            <a:rPr lang="ru-RU" sz="1100" b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выделенны красным шрифтом. </a:t>
          </a:r>
          <a:r>
            <a:rPr lang="ru-RU" sz="11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При практической реализации проекта раздельного учета для предприятия,  устанвливаются форматы и  правила  составления  балансов  в зонах систем теплоснабжения, разрабатываются требования  по синхронизации балансовых показателей  (баланс  генерирующих мощностей д.б. синхронизирован с балансом передающих мощностей и т.д.).   Совмещение показателей различных балансов  определяет  состав тарифных элементов продуктов в зонах систем теплоснабжения.     Состав  тарифных элементов, из которых "собираются" продукты производства, устанавливается в соответствии с методикой раздельного учета, разработанной  для  конкретного предприятия.</a:t>
          </a:r>
        </a:p>
        <a:p>
          <a:endParaRPr lang="ru-RU" sz="1100" b="1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30</xdr:col>
      <xdr:colOff>254000</xdr:colOff>
      <xdr:row>11</xdr:row>
      <xdr:rowOff>105834</xdr:rowOff>
    </xdr:from>
    <xdr:to>
      <xdr:col>33</xdr:col>
      <xdr:colOff>842697</xdr:colOff>
      <xdr:row>12</xdr:row>
      <xdr:rowOff>30162</xdr:rowOff>
    </xdr:to>
    <xdr:sp macro="" textlink="">
      <xdr:nvSpPr>
        <xdr:cNvPr id="4" name="TextBox 3"/>
        <xdr:cNvSpPr txBox="1"/>
      </xdr:nvSpPr>
      <xdr:spPr>
        <a:xfrm>
          <a:off x="41253833" y="5397501"/>
          <a:ext cx="2536031" cy="495828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СЧИТАЕМ  ПО МОЩНОСТИ</a:t>
          </a:r>
        </a:p>
      </xdr:txBody>
    </xdr:sp>
    <xdr:clientData/>
  </xdr:twoCellAnchor>
  <xdr:twoCellAnchor>
    <xdr:from>
      <xdr:col>30</xdr:col>
      <xdr:colOff>275168</xdr:colOff>
      <xdr:row>11</xdr:row>
      <xdr:rowOff>148166</xdr:rowOff>
    </xdr:from>
    <xdr:to>
      <xdr:col>31</xdr:col>
      <xdr:colOff>209021</xdr:colOff>
      <xdr:row>11</xdr:row>
      <xdr:rowOff>513025</xdr:rowOff>
    </xdr:to>
    <xdr:sp macro="" textlink="">
      <xdr:nvSpPr>
        <xdr:cNvPr id="5" name="7-конечная звезда 4"/>
        <xdr:cNvSpPr/>
      </xdr:nvSpPr>
      <xdr:spPr>
        <a:xfrm>
          <a:off x="41275001" y="5439833"/>
          <a:ext cx="547687" cy="364859"/>
        </a:xfrm>
        <a:prstGeom prst="star7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33</xdr:col>
      <xdr:colOff>1153583</xdr:colOff>
      <xdr:row>11</xdr:row>
      <xdr:rowOff>84666</xdr:rowOff>
    </xdr:from>
    <xdr:to>
      <xdr:col>34</xdr:col>
      <xdr:colOff>571500</xdr:colOff>
      <xdr:row>12</xdr:row>
      <xdr:rowOff>42333</xdr:rowOff>
    </xdr:to>
    <xdr:sp macro="" textlink="">
      <xdr:nvSpPr>
        <xdr:cNvPr id="6" name="TextBox 5"/>
        <xdr:cNvSpPr txBox="1"/>
      </xdr:nvSpPr>
      <xdr:spPr>
        <a:xfrm>
          <a:off x="44100750" y="5376333"/>
          <a:ext cx="2476500" cy="529167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СЧИТАЕМ ПО ЭНЕрГИИ</a:t>
          </a:r>
        </a:p>
      </xdr:txBody>
    </xdr:sp>
    <xdr:clientData/>
  </xdr:twoCellAnchor>
  <xdr:twoCellAnchor>
    <xdr:from>
      <xdr:col>33</xdr:col>
      <xdr:colOff>1257298</xdr:colOff>
      <xdr:row>11</xdr:row>
      <xdr:rowOff>111124</xdr:rowOff>
    </xdr:from>
    <xdr:to>
      <xdr:col>33</xdr:col>
      <xdr:colOff>1852609</xdr:colOff>
      <xdr:row>12</xdr:row>
      <xdr:rowOff>3968</xdr:rowOff>
    </xdr:to>
    <xdr:sp macro="" textlink="">
      <xdr:nvSpPr>
        <xdr:cNvPr id="7" name="7-конечная звезда 6"/>
        <xdr:cNvSpPr/>
      </xdr:nvSpPr>
      <xdr:spPr>
        <a:xfrm>
          <a:off x="44204465" y="5402791"/>
          <a:ext cx="595311" cy="464344"/>
        </a:xfrm>
        <a:prstGeom prst="star7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29</xdr:col>
      <xdr:colOff>582083</xdr:colOff>
      <xdr:row>6</xdr:row>
      <xdr:rowOff>592666</xdr:rowOff>
    </xdr:from>
    <xdr:to>
      <xdr:col>37</xdr:col>
      <xdr:colOff>49477</xdr:colOff>
      <xdr:row>11</xdr:row>
      <xdr:rowOff>21165</xdr:rowOff>
    </xdr:to>
    <xdr:sp macro="" textlink="">
      <xdr:nvSpPr>
        <xdr:cNvPr id="12" name="TextBox 11"/>
        <xdr:cNvSpPr txBox="1"/>
      </xdr:nvSpPr>
      <xdr:spPr>
        <a:xfrm>
          <a:off x="40597666" y="3047999"/>
          <a:ext cx="7299061" cy="2264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*Правила формирования баланса передающих мощностей</a:t>
          </a:r>
        </a:p>
        <a:p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1) Все значения баланса передающих мощностей определяются только расчетным путем;</a:t>
          </a:r>
        </a:p>
        <a:p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2) За единицу принимается</a:t>
          </a:r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сумма тепловой энергии (Гкал):  выработанной и отпущенной в сети  от  собственных источников  и приобретенной (принятой в сети) от прочих источников;</a:t>
          </a:r>
        </a:p>
        <a:p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3) Передающая мощность, использованная для передачи сторонней тепловой энергии , учитывается  по балансу  "сторонней тепловой энергии" пропорционально  сумме п.1;</a:t>
          </a:r>
        </a:p>
        <a:p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4) Передающая мощность ,  соответствующая резерву  тепловой мощности, учитывается по балансу "тепловой мощности" пропорционально  сумме п.1.</a:t>
          </a:r>
        </a:p>
        <a:p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5) Передающиая мощность, соответствующая полезному отпуску тепловой энергии /мощности,  учитывается по балансу  "тепловой мощности" , пропорционально  п.1.</a:t>
          </a:r>
        </a:p>
        <a:p>
          <a:r>
            <a:rPr lang="ru-R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6) потери  учитываются в составе затрат на передачу только в активной части  передающих мощностей</a:t>
          </a:r>
        </a:p>
        <a:p>
          <a:endParaRPr lang="ru-RU" sz="1100"/>
        </a:p>
        <a:p>
          <a:r>
            <a:rPr lang="ru-RU" sz="1100" b="1"/>
            <a:t>Доли в передаче тепловой мощности, поддерживаемй</a:t>
          </a:r>
          <a:r>
            <a:rPr lang="ru-RU" sz="1100" b="1" baseline="0"/>
            <a:t> в зоне системы теплоснабжения:</a:t>
          </a:r>
          <a:endParaRPr lang="ru-RU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2</xdr:row>
      <xdr:rowOff>409575</xdr:rowOff>
    </xdr:from>
    <xdr:to>
      <xdr:col>22</xdr:col>
      <xdr:colOff>695325</xdr:colOff>
      <xdr:row>22</xdr:row>
      <xdr:rowOff>209550</xdr:rowOff>
    </xdr:to>
    <xdr:sp macro="" textlink="">
      <xdr:nvSpPr>
        <xdr:cNvPr id="3" name="TextBox 2"/>
        <xdr:cNvSpPr txBox="1"/>
      </xdr:nvSpPr>
      <xdr:spPr>
        <a:xfrm>
          <a:off x="9686925" y="838200"/>
          <a:ext cx="6934200" cy="5895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1)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Таблица показателей трудоемкости  может настраиваться 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Пользователем  самостоятельно по ячейкам значения которых выделены </a:t>
          </a:r>
          <a:r>
            <a:rPr lang="ru-RU" sz="1200" b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красным шрифтом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r>
            <a:rPr lang="ru-RU" sz="1200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В данной демоверсии показателем является  численность  персонала,  задействованного в  производственных и вспомогательных процессах , осуществляющихся в  территориальных  зонах.  </a:t>
          </a:r>
          <a:r>
            <a:rPr lang="ru-RU" sz="1200" b="1" baseline="0">
              <a:solidFill>
                <a:srgbClr val="FF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ru-RU" sz="1200" baseline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200" b="1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2)</a:t>
          </a:r>
          <a:r>
            <a:rPr lang="ru-RU" sz="1200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Таблица  прямых расходов по труду может быть заполнена в данной демоверсии автоматически (пропорционально показателю трудоемкости). Для этого нужно внести в  поле, выделенное желтым цветом, наименование и значение выбранного показателя прямых расходов по труду (в качестве примера в демоверсии используется показатель учтенного ФОТ). </a:t>
          </a: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прямых расходам по труду могут быть отнесены: зарплата, начисления,  другие персонифицированные выплаты.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Если в таблице показателей трудоемкости численность персонал, задействованного в процессе обнуляется, то обнуляется и соответствующее поле прямых расходов по труду.  </a:t>
          </a:r>
        </a:p>
        <a:p>
          <a:r>
            <a:rPr lang="ru-RU" sz="1200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Кроме того, данная таблица  может настраиваться Пользователем самостоятельно, по ячейкам, значения которых выделены </a:t>
          </a:r>
          <a:r>
            <a:rPr lang="ru-RU" sz="1200" b="1" baseline="0">
              <a:solidFill>
                <a:srgbClr val="00B05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зеленым шрифтом</a:t>
          </a:r>
          <a:r>
            <a:rPr lang="ru-RU" sz="1200" b="1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. </a:t>
          </a:r>
          <a:r>
            <a:rPr lang="ru-RU" sz="1200" b="1" baseline="0">
              <a:solidFill>
                <a:srgbClr val="FF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!!!  </a:t>
          </a:r>
          <a:r>
            <a:rPr lang="ru-RU" sz="1200" b="1" i="1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Просим обратить внимание, что в этом случае формулы использованные для автоматического распределения в данном примере демоверсии уничтожатся</a:t>
          </a:r>
          <a:r>
            <a:rPr lang="ru-RU" sz="1200" b="1" baseline="0">
              <a:solidFill>
                <a:srgbClr val="FF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!!!</a:t>
          </a:r>
          <a:r>
            <a:rPr lang="ru-RU" sz="1200" b="1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3)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Таблица прямых расходов по труду на продукты не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основных (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вспомогательных) производств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 заполняется значениями показателей трудоемкости соответствующих продуктов </a:t>
          </a:r>
          <a:r>
            <a:rPr lang="ru-RU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</a:t>
          </a:r>
          <a:r>
            <a:rPr lang="ru-RU" sz="1200" b="1" i="1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перенос исходных данных с листа "Номенклатура продуктов</a:t>
          </a:r>
          <a:r>
            <a:rPr lang="ru-RU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). 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В</a:t>
          </a: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данной демоверсии не могут применяться  другие показатели трудоемкости продуктов.   </a:t>
          </a:r>
          <a:r>
            <a:rPr lang="ru-R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Если трудозатраты на продукт прямо  не нормируются, соответствующее  поле обнуляется. 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Показатель сменности  работы в демоверсии  не настраивается.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Показатель  годового фонда рабочего времени  установлен по производственному календарю на 2014 год, при 40 часовой рабочей неделе.   По усмотрению Пользователя он  может быть изменен, если Вы рассматриваете  иной учетный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 период или иной трудовой график.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ru-RU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При практической реализации проекта раздельного учета для предприятия,  составляется справочник трудовых ресурсов (на основе штатного расписания), позиции которого кодируются признаками процессов и территорий.  Указанный справочник содержит информацию о наличии рабочих мест и их обеспеченности. Состав реквизитов, идентифицирующих трудовые ресурсы,  устанавливается  в соответствии с методикой раздельного учета, разработанной  для  конкретного предприятия.</a:t>
          </a:r>
          <a:endParaRPr kumimoji="0" lang="ru-RU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ru-RU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380999</xdr:colOff>
      <xdr:row>4</xdr:row>
      <xdr:rowOff>85724</xdr:rowOff>
    </xdr:from>
    <xdr:to>
      <xdr:col>21</xdr:col>
      <xdr:colOff>257175</xdr:colOff>
      <xdr:row>27</xdr:row>
      <xdr:rowOff>66674</xdr:rowOff>
    </xdr:to>
    <xdr:sp macro="" textlink="">
      <xdr:nvSpPr>
        <xdr:cNvPr id="2" name="TextBox 1"/>
        <xdr:cNvSpPr txBox="1"/>
      </xdr:nvSpPr>
      <xdr:spPr>
        <a:xfrm>
          <a:off x="8886824" y="1181099"/>
          <a:ext cx="6705601" cy="6505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1)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Таблица показателей 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фондоемкости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процессов  </a:t>
          </a:r>
          <a:r>
            <a:rPr lang="ru-RU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может настраиваться </a:t>
          </a: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Пользователем  самостоятельно по ячейкам значения которых выделены </a:t>
          </a:r>
          <a:r>
            <a:rPr lang="ru-RU" sz="1200" b="1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красным шрифтом</a:t>
          </a: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 данной демоверсии показателем является  </a:t>
          </a:r>
          <a:r>
            <a:rPr lang="ru-RU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учетная стоимость (балансовая,  остаточная) основных средств  и НМА,  задействованных в  производственных </a:t>
          </a: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вспомогательных процессах, осуществляющихся в  территориальных  зонах.  </a:t>
          </a:r>
          <a:r>
            <a:rPr lang="ru-RU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200" b="1" i="1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В данной демоверсии  не  могут применяться  другие показатели фондоемкости процессов.</a:t>
          </a:r>
        </a:p>
        <a:p>
          <a:r>
            <a:rPr lang="ru-RU" sz="1200" b="1" i="1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200" b="1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2)</a:t>
          </a:r>
          <a:r>
            <a:rPr lang="ru-RU" sz="1200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Таблица прямых расходов может быть заполнена в данной демоверсии автоматически (пропорционально показателю фондоёмкости). Для этого нужно внести в  поле, выделенное желтым цветом, наименование и значение выбранного показателя прямых расходов по ОС и НМА (в качестве примера в демоверсии используется показатель амортизационных отчислений). К прямых расходам по ОС и НМА могут быть отнесены: амортизация, налог на имущество, страхование особо опасных объектов  и т.п.      </a:t>
          </a:r>
        </a:p>
        <a:p>
          <a:r>
            <a:rPr lang="ru-RU" sz="1200" b="1" i="1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Если в таблице показателей фондоёмкости учетная стоимость активов, задействованных в процессе обнуляется, то обнуляется и соответствующее поле прямых расходов по ОС и НМА.  </a:t>
          </a:r>
        </a:p>
        <a:p>
          <a:r>
            <a:rPr lang="ru-RU" sz="1200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Кроме того, данная таблица  может настраиваться Пользователем самостоятельно, по ячейкам, значения которых выделены </a:t>
          </a:r>
          <a:r>
            <a:rPr lang="ru-RU" sz="1200" baseline="0">
              <a:solidFill>
                <a:srgbClr val="00B05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зеленым шрифтом</a:t>
          </a:r>
          <a:r>
            <a:rPr lang="ru-RU" sz="1200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. </a:t>
          </a:r>
          <a:r>
            <a:rPr lang="ru-RU" sz="1200" b="1" baseline="0">
              <a:solidFill>
                <a:srgbClr val="FF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!!!  </a:t>
          </a:r>
          <a:r>
            <a:rPr lang="ru-RU" sz="1200" b="1" i="1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Просим обратить внимание, что в этом случае формулы использованные для автоматического распределения в данном примере демоверсии уничтожатся</a:t>
          </a:r>
          <a:r>
            <a:rPr lang="ru-RU" sz="1200" b="1" baseline="0">
              <a:solidFill>
                <a:srgbClr val="FF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!!!</a:t>
          </a:r>
          <a:r>
            <a:rPr lang="ru-RU" sz="1200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3)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Таблица прямых расходов по ОС и НМА на продукты не основных (вспомогательных) производств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заполняется, значениями  фондоемкости  соответствующих продуктов  в  показателе  стоимость*время </a:t>
          </a:r>
          <a:r>
            <a:rPr lang="ru-RU" sz="120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(Пользователь может изменять ячейки значения которых выделены синим шрифтом).</a:t>
          </a:r>
          <a:r>
            <a:rPr lang="ru-RU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</a:t>
          </a:r>
          <a:r>
            <a:rPr lang="ru-RU" sz="1200" b="1" i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Предполагается, что  установлена   учетная стоимость  основных средств и время на которое они отвлекаются на производство продукта.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 i="1" baseline="0">
              <a:latin typeface="Times New Roman" panose="02020603050405020304" pitchFamily="18" charset="0"/>
              <a:cs typeface="Times New Roman" panose="02020603050405020304" pitchFamily="18" charset="0"/>
            </a:rPr>
            <a:t>В</a:t>
          </a:r>
          <a:r>
            <a:rPr lang="ru-RU" sz="1200" b="1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данной демоверсии не могут применяться  другие показатели фондоемкости  продуктов.    </a:t>
          </a:r>
          <a:r>
            <a:rPr lang="ru-RU" sz="1200" b="1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Если показатели фондоемкости прямо  на продукт  не нормируются , соответствующие  поля</a:t>
          </a:r>
          <a:r>
            <a:rPr lang="ru-RU" sz="1200" b="1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200" b="1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обнуляются.  </a:t>
          </a:r>
          <a:endParaRPr lang="ru-RU" sz="1200" b="1" i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200" b="1" i="1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Объем продукта</a:t>
          </a:r>
          <a:r>
            <a:rPr lang="ru-RU" sz="1200" b="1" i="1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- сдача в аренду площадей определяется размером площади в кв.м. Предполагается, что  объект находится в аренде  в течение всего учетного периода.  Другие настройки по сдаче в аренду объектов ОС в  данной демоверсии  не предусмотрены.</a:t>
          </a:r>
          <a:endParaRPr lang="ru-RU" sz="1200" b="1" i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200" b="1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Показатель сменности  работы  оборудования в демоверсии  не настраивается.</a:t>
          </a:r>
          <a:endParaRPr lang="ru-RU" sz="1200" b="1" i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ru-RU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 i="1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практической реализации проекта раздельного учета для предприятия,  бухгалтерские карточки основных средств  кодируются признаками процессов и территорий.  Состав реквизитов, идентифицирующих  ресурсы ОС и НМА,  устанавливается  в соответствии с методикой раздельного учета, разработанной  для  конкретного предприятия.</a:t>
          </a:r>
          <a:endParaRPr lang="ru-RU" b="1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ru-R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171450</xdr:rowOff>
    </xdr:from>
    <xdr:to>
      <xdr:col>16</xdr:col>
      <xdr:colOff>171450</xdr:colOff>
      <xdr:row>15</xdr:row>
      <xdr:rowOff>180974</xdr:rowOff>
    </xdr:to>
    <xdr:sp macro="" textlink="">
      <xdr:nvSpPr>
        <xdr:cNvPr id="2" name="TextBox 1"/>
        <xdr:cNvSpPr txBox="1"/>
      </xdr:nvSpPr>
      <xdr:spPr>
        <a:xfrm>
          <a:off x="8524875" y="704850"/>
          <a:ext cx="7096125" cy="4210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 </a:t>
          </a:r>
          <a:r>
            <a:rPr lang="ru-RU" sz="1200" b="1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1)</a:t>
          </a:r>
          <a:r>
            <a:rPr lang="ru-RU" sz="1200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Таблица сумм прямых расходов по  основным материальным ресурсам может настраиваться  Пользователем  самостоятельно по ячейкам, значения которых выделены </a:t>
          </a:r>
          <a:r>
            <a:rPr lang="ru-RU" sz="1200" b="1" baseline="0">
              <a:solidFill>
                <a:srgbClr val="00B05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зеленым  шрифтом. </a:t>
          </a:r>
          <a:r>
            <a:rPr lang="ru-RU" sz="1200" b="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Номенклатура (наименование) статей затрат </a:t>
          </a:r>
          <a:r>
            <a:rPr lang="ru-RU" sz="1200" baseline="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определяется Пользователем самостоятельно.    К  прямым  материальным  расходам могут быть отнесены:  топливо, эл.энергия, химреагенты, услуги сторонних организаций  и т.п..      </a:t>
          </a:r>
        </a:p>
        <a:p>
          <a:r>
            <a:rPr lang="ru-RU" sz="1200" b="1" i="1">
              <a:latin typeface="Times New Roman" panose="02020603050405020304" pitchFamily="18" charset="0"/>
              <a:cs typeface="Times New Roman" panose="02020603050405020304" pitchFamily="18" charset="0"/>
            </a:rPr>
            <a:t>Если в каком-либо</a:t>
          </a:r>
          <a:r>
            <a:rPr lang="ru-RU" sz="1200" b="1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200" b="1" i="1">
              <a:latin typeface="Times New Roman" panose="02020603050405020304" pitchFamily="18" charset="0"/>
              <a:cs typeface="Times New Roman" panose="02020603050405020304" pitchFamily="18" charset="0"/>
            </a:rPr>
            <a:t>процессе прямо не используются  материальные  ресурсы, соответствующее  поле обнуляется.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2)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Таблица прямых  материальных  расходов на продукты не основных (вспомогательных) производств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может заполняться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Пользователем 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значениями  материалоемкости  соответствующих продуктов </a:t>
          </a:r>
          <a:r>
            <a:rPr lang="ru-RU" sz="120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(синие цифры).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В</a:t>
          </a: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данной демоверсии  установлены  следующие показатели материалоемкости: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 для услуг ИТ  на сторону -    стоимость  материалов и комплектующих,  списанных на услугу;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для транспортных услуг -  объем  и цена горючего,  списанного на услугу  (в действующей модели предусмотрены расчетные значения затрат, которые в демоверсии не применяются);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для услуг по сдаче в аренду площадей  - в данной демоверсии  материальные затраты учитываются только расчетно.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При практической реализации проекта раздельного учета для предприятия,  учет материальных затрат обеспечивается кодированием  входящих сумм расчетов.  Правила учета материальных затрат  складируемых, нескладируемых, а также услуг сторонних организаций  для раздельного учета,  устанавливается  в соответствии с методикой раздельного учета  и   учетной политикой организации, разработанной  для  конкретного предприятия.</a:t>
          </a:r>
          <a:endParaRPr lang="ru-RU" b="1" i="1">
            <a:solidFill>
              <a:sysClr val="windowText" lastClr="00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7" workbookViewId="0">
      <selection activeCell="D1" sqref="D1"/>
    </sheetView>
  </sheetViews>
  <sheetFormatPr defaultRowHeight="15" x14ac:dyDescent="0.25"/>
  <cols>
    <col min="1" max="1" width="217.28515625" customWidth="1"/>
  </cols>
  <sheetData>
    <row r="1" spans="1:6" ht="409.5" customHeight="1" x14ac:dyDescent="0.25">
      <c r="A1" s="1757" t="s">
        <v>948</v>
      </c>
      <c r="F1" s="204"/>
    </row>
    <row r="2" spans="1:6" ht="159" customHeight="1" x14ac:dyDescent="0.25">
      <c r="A2" s="1757"/>
      <c r="D2" s="352"/>
    </row>
    <row r="3" spans="1:6" ht="249" customHeight="1" x14ac:dyDescent="0.25">
      <c r="A3" s="1757"/>
    </row>
  </sheetData>
  <sheetProtection selectLockedCells="1" selectUnlockedCells="1"/>
  <mergeCells count="1">
    <mergeCell ref="A1:A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U75"/>
  <sheetViews>
    <sheetView workbookViewId="0">
      <selection activeCell="Q60" sqref="Q60"/>
    </sheetView>
  </sheetViews>
  <sheetFormatPr defaultRowHeight="15" x14ac:dyDescent="0.25"/>
  <cols>
    <col min="1" max="1" width="36.5703125" style="397" customWidth="1"/>
    <col min="2" max="2" width="7.28515625" style="373" customWidth="1"/>
    <col min="3" max="4" width="6.140625" style="373" customWidth="1"/>
    <col min="5" max="5" width="6.140625" style="372" customWidth="1"/>
    <col min="6" max="6" width="7" style="372" customWidth="1"/>
    <col min="7" max="7" width="8.28515625" style="372" customWidth="1"/>
    <col min="8" max="8" width="1.42578125" style="371" customWidth="1"/>
    <col min="9" max="12" width="8.42578125" style="372" customWidth="1"/>
    <col min="13" max="14" width="8.42578125" style="373" customWidth="1"/>
    <col min="15" max="15" width="19.42578125" style="373" customWidth="1"/>
    <col min="16" max="16" width="15.85546875" style="373" customWidth="1"/>
    <col min="17" max="20" width="13.42578125" style="373" customWidth="1"/>
    <col min="21" max="21" width="10.28515625" style="373" customWidth="1"/>
    <col min="22" max="22" width="5" style="373" customWidth="1"/>
    <col min="23" max="23" width="44.28515625" style="373" customWidth="1"/>
    <col min="24" max="26" width="13.42578125" style="373" customWidth="1"/>
    <col min="27" max="47" width="9.140625" style="374"/>
    <col min="48" max="16384" width="9.140625" style="373"/>
  </cols>
  <sheetData>
    <row r="1" spans="1:47" ht="21.75" thickBot="1" x14ac:dyDescent="0.4">
      <c r="A1" s="1582">
        <f>SUM(B8:G50)+SUM(G52:G58)</f>
        <v>42010</v>
      </c>
      <c r="B1" s="387" t="s">
        <v>891</v>
      </c>
      <c r="C1" s="387"/>
      <c r="D1" s="387"/>
      <c r="E1" s="388"/>
      <c r="M1" s="389" t="s">
        <v>716</v>
      </c>
      <c r="N1" s="390"/>
      <c r="O1" s="1581">
        <v>2000</v>
      </c>
      <c r="P1" s="1575">
        <f>SUM(I7:N58)</f>
        <v>1999.9999999999998</v>
      </c>
      <c r="Q1" s="372">
        <v>4.8000000000000001E-2</v>
      </c>
    </row>
    <row r="2" spans="1:47" x14ac:dyDescent="0.25">
      <c r="W2" s="373" t="s">
        <v>730</v>
      </c>
      <c r="X2" s="1085">
        <f>'Трудовые ресурсы'!Y1</f>
        <v>370000</v>
      </c>
    </row>
    <row r="3" spans="1:47" ht="18.75" x14ac:dyDescent="0.25">
      <c r="A3" s="1820" t="s">
        <v>718</v>
      </c>
      <c r="B3" s="1820"/>
      <c r="C3" s="1820"/>
      <c r="D3" s="1820"/>
      <c r="E3" s="1820"/>
      <c r="F3" s="1820"/>
      <c r="G3" s="1820"/>
      <c r="W3" s="373" t="s">
        <v>731</v>
      </c>
      <c r="X3" s="1085">
        <f>O1</f>
        <v>2000</v>
      </c>
    </row>
    <row r="4" spans="1:47" s="378" customFormat="1" ht="30.75" customHeight="1" x14ac:dyDescent="0.25">
      <c r="A4" s="1821" t="s">
        <v>726</v>
      </c>
      <c r="B4" s="1821"/>
      <c r="C4" s="1821"/>
      <c r="D4" s="1821"/>
      <c r="E4" s="1821"/>
      <c r="F4" s="1821"/>
      <c r="G4" s="1821"/>
      <c r="H4" s="392"/>
      <c r="I4" s="1813" t="s">
        <v>890</v>
      </c>
      <c r="J4" s="1814"/>
      <c r="K4" s="1814"/>
      <c r="L4" s="1814"/>
      <c r="M4" s="1814"/>
      <c r="N4" s="1815"/>
      <c r="W4" s="1086" t="s">
        <v>710</v>
      </c>
      <c r="X4" s="1087">
        <f>SUM(X2:X3)</f>
        <v>372000</v>
      </c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</row>
    <row r="5" spans="1:47" s="394" customFormat="1" ht="31.5" customHeight="1" x14ac:dyDescent="0.25">
      <c r="A5" s="72" t="s">
        <v>158</v>
      </c>
      <c r="B5" s="339" t="s">
        <v>711</v>
      </c>
      <c r="C5" s="339" t="s">
        <v>712</v>
      </c>
      <c r="D5" s="339" t="s">
        <v>713</v>
      </c>
      <c r="E5" s="339" t="s">
        <v>383</v>
      </c>
      <c r="F5" s="339" t="s">
        <v>382</v>
      </c>
      <c r="G5" s="337" t="s">
        <v>381</v>
      </c>
      <c r="H5" s="71"/>
      <c r="I5" s="339" t="s">
        <v>711</v>
      </c>
      <c r="J5" s="339" t="s">
        <v>712</v>
      </c>
      <c r="K5" s="339" t="s">
        <v>713</v>
      </c>
      <c r="L5" s="339" t="s">
        <v>383</v>
      </c>
      <c r="M5" s="339" t="s">
        <v>382</v>
      </c>
      <c r="N5" s="337" t="s">
        <v>381</v>
      </c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</row>
    <row r="6" spans="1:47" s="394" customFormat="1" ht="31.5" customHeight="1" x14ac:dyDescent="0.25">
      <c r="A6" s="336" t="s">
        <v>387</v>
      </c>
      <c r="B6" s="335"/>
      <c r="C6" s="335"/>
      <c r="D6" s="335"/>
      <c r="E6" s="335"/>
      <c r="F6" s="335"/>
      <c r="G6" s="335"/>
      <c r="H6" s="71"/>
      <c r="I6" s="344"/>
      <c r="J6" s="344"/>
      <c r="K6" s="344"/>
      <c r="L6" s="344"/>
      <c r="M6" s="344"/>
      <c r="N6" s="344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</row>
    <row r="7" spans="1:47" x14ac:dyDescent="0.25">
      <c r="A7" s="56" t="s">
        <v>380</v>
      </c>
      <c r="B7" s="55"/>
      <c r="C7" s="55"/>
      <c r="D7" s="43"/>
      <c r="E7" s="43"/>
      <c r="F7" s="43"/>
      <c r="G7" s="43"/>
      <c r="H7" s="42"/>
      <c r="I7" s="68"/>
      <c r="J7" s="68"/>
      <c r="K7" s="67"/>
      <c r="L7" s="67"/>
      <c r="M7" s="67"/>
      <c r="N7" s="67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</row>
    <row r="8" spans="1:47" ht="24" x14ac:dyDescent="0.25">
      <c r="A8" s="51" t="s">
        <v>366</v>
      </c>
      <c r="B8" s="50"/>
      <c r="C8" s="50"/>
      <c r="D8" s="49"/>
      <c r="E8" s="49"/>
      <c r="F8" s="49"/>
      <c r="G8" s="360">
        <v>2000</v>
      </c>
      <c r="H8" s="42"/>
      <c r="I8" s="1565"/>
      <c r="J8" s="1565"/>
      <c r="K8" s="1566"/>
      <c r="L8" s="1566"/>
      <c r="M8" s="1566"/>
      <c r="N8" s="1569">
        <f>$O$1*G8/$A$1</f>
        <v>95.215424898833618</v>
      </c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</row>
    <row r="9" spans="1:47" ht="15.75" x14ac:dyDescent="0.25">
      <c r="A9" s="51" t="s">
        <v>365</v>
      </c>
      <c r="B9" s="50"/>
      <c r="C9" s="50"/>
      <c r="D9" s="49"/>
      <c r="E9" s="49"/>
      <c r="F9" s="49"/>
      <c r="G9" s="360">
        <v>2000</v>
      </c>
      <c r="H9" s="42"/>
      <c r="I9" s="1565"/>
      <c r="J9" s="1565"/>
      <c r="K9" s="1566"/>
      <c r="L9" s="1566"/>
      <c r="M9" s="1566"/>
      <c r="N9" s="1569">
        <f>$O$1*G9/$A$1</f>
        <v>95.215424898833618</v>
      </c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</row>
    <row r="10" spans="1:47" x14ac:dyDescent="0.25">
      <c r="A10" s="56" t="s">
        <v>379</v>
      </c>
      <c r="B10" s="55"/>
      <c r="C10" s="55"/>
      <c r="D10" s="55"/>
      <c r="E10" s="55"/>
      <c r="F10" s="55"/>
      <c r="G10" s="55"/>
      <c r="H10" s="54"/>
      <c r="I10" s="1567"/>
      <c r="J10" s="1567"/>
      <c r="K10" s="1567"/>
      <c r="L10" s="1567"/>
      <c r="M10" s="1567"/>
      <c r="N10" s="1567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</row>
    <row r="11" spans="1:47" ht="24" x14ac:dyDescent="0.25">
      <c r="A11" s="51" t="s">
        <v>367</v>
      </c>
      <c r="B11" s="50"/>
      <c r="C11" s="49"/>
      <c r="D11" s="49"/>
      <c r="E11" s="49"/>
      <c r="F11" s="49"/>
      <c r="G11" s="360">
        <v>0</v>
      </c>
      <c r="H11" s="54"/>
      <c r="I11" s="1565"/>
      <c r="J11" s="1566"/>
      <c r="K11" s="1566"/>
      <c r="L11" s="1566"/>
      <c r="M11" s="1566"/>
      <c r="N11" s="1569">
        <f>$O$1*G11/$A$1</f>
        <v>0</v>
      </c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</row>
    <row r="12" spans="1:47" ht="24" x14ac:dyDescent="0.25">
      <c r="A12" s="51" t="s">
        <v>366</v>
      </c>
      <c r="B12" s="50"/>
      <c r="C12" s="49"/>
      <c r="D12" s="49"/>
      <c r="E12" s="49"/>
      <c r="F12" s="49"/>
      <c r="G12" s="360">
        <v>2000</v>
      </c>
      <c r="H12" s="54"/>
      <c r="I12" s="1565"/>
      <c r="J12" s="1566"/>
      <c r="K12" s="1566"/>
      <c r="L12" s="1566"/>
      <c r="M12" s="1566"/>
      <c r="N12" s="1569">
        <f>$O$1*G12/$A$1</f>
        <v>95.215424898833618</v>
      </c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</row>
    <row r="13" spans="1:47" ht="15.75" x14ac:dyDescent="0.25">
      <c r="A13" s="51" t="s">
        <v>365</v>
      </c>
      <c r="B13" s="50"/>
      <c r="C13" s="49"/>
      <c r="D13" s="49"/>
      <c r="E13" s="49"/>
      <c r="F13" s="49"/>
      <c r="G13" s="360">
        <v>0</v>
      </c>
      <c r="H13" s="54"/>
      <c r="I13" s="1565"/>
      <c r="J13" s="1566"/>
      <c r="K13" s="1566"/>
      <c r="L13" s="1566"/>
      <c r="M13" s="1566"/>
      <c r="N13" s="1569">
        <f>$O$1*G13/$A$1</f>
        <v>0</v>
      </c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  <c r="AU13" s="373"/>
    </row>
    <row r="14" spans="1:47" ht="36" x14ac:dyDescent="0.25">
      <c r="A14" s="56" t="s">
        <v>378</v>
      </c>
      <c r="B14" s="55"/>
      <c r="C14" s="55"/>
      <c r="D14" s="43"/>
      <c r="E14" s="55"/>
      <c r="F14" s="43"/>
      <c r="G14" s="55"/>
      <c r="H14" s="54"/>
      <c r="I14" s="1567"/>
      <c r="J14" s="1567"/>
      <c r="K14" s="1568"/>
      <c r="L14" s="1567"/>
      <c r="M14" s="1568"/>
      <c r="N14" s="1567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</row>
    <row r="15" spans="1:47" ht="24" x14ac:dyDescent="0.25">
      <c r="A15" s="51" t="s">
        <v>367</v>
      </c>
      <c r="B15" s="360">
        <v>0</v>
      </c>
      <c r="C15" s="49"/>
      <c r="D15" s="49"/>
      <c r="E15" s="49"/>
      <c r="F15" s="49"/>
      <c r="G15" s="49"/>
      <c r="H15" s="54"/>
      <c r="I15" s="1569">
        <f>$O$1*B15/$A$1</f>
        <v>0</v>
      </c>
      <c r="J15" s="1566"/>
      <c r="K15" s="1566"/>
      <c r="L15" s="1566"/>
      <c r="M15" s="1566"/>
      <c r="N15" s="1566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</row>
    <row r="16" spans="1:47" ht="24" x14ac:dyDescent="0.25">
      <c r="A16" s="51" t="s">
        <v>366</v>
      </c>
      <c r="B16" s="360">
        <v>2000</v>
      </c>
      <c r="C16" s="49"/>
      <c r="D16" s="49"/>
      <c r="E16" s="49"/>
      <c r="F16" s="49"/>
      <c r="G16" s="49"/>
      <c r="H16" s="54"/>
      <c r="I16" s="1569">
        <f>$O$1*B16/$A$1</f>
        <v>95.215424898833618</v>
      </c>
      <c r="J16" s="1566"/>
      <c r="K16" s="1566"/>
      <c r="L16" s="1566"/>
      <c r="M16" s="1566"/>
      <c r="N16" s="1566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</row>
    <row r="17" spans="1:47" ht="15.75" x14ac:dyDescent="0.25">
      <c r="A17" s="51" t="s">
        <v>365</v>
      </c>
      <c r="B17" s="360">
        <v>0</v>
      </c>
      <c r="C17" s="49"/>
      <c r="D17" s="49"/>
      <c r="E17" s="49"/>
      <c r="F17" s="49"/>
      <c r="G17" s="49"/>
      <c r="H17" s="54"/>
      <c r="I17" s="1569">
        <f>$O$1*B17/$A$1</f>
        <v>0</v>
      </c>
      <c r="J17" s="1566"/>
      <c r="K17" s="1566"/>
      <c r="L17" s="1566"/>
      <c r="M17" s="1566"/>
      <c r="N17" s="1566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</row>
    <row r="18" spans="1:47" ht="36" x14ac:dyDescent="0.25">
      <c r="A18" s="56" t="s">
        <v>377</v>
      </c>
      <c r="B18" s="55"/>
      <c r="C18" s="55"/>
      <c r="D18" s="43"/>
      <c r="E18" s="55"/>
      <c r="F18" s="43"/>
      <c r="G18" s="55"/>
      <c r="H18" s="54"/>
      <c r="I18" s="1567"/>
      <c r="J18" s="1567"/>
      <c r="K18" s="1568"/>
      <c r="L18" s="1567"/>
      <c r="M18" s="1568"/>
      <c r="N18" s="1567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</row>
    <row r="19" spans="1:47" ht="24" x14ac:dyDescent="0.25">
      <c r="A19" s="51" t="s">
        <v>367</v>
      </c>
      <c r="B19" s="50"/>
      <c r="C19" s="360">
        <v>0</v>
      </c>
      <c r="D19" s="49"/>
      <c r="E19" s="49"/>
      <c r="F19" s="49"/>
      <c r="G19" s="49"/>
      <c r="H19" s="54"/>
      <c r="I19" s="1565"/>
      <c r="J19" s="1569">
        <f>$O$1*C19/$A$1</f>
        <v>0</v>
      </c>
      <c r="K19" s="1566"/>
      <c r="L19" s="1566"/>
      <c r="M19" s="1566"/>
      <c r="N19" s="1566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</row>
    <row r="20" spans="1:47" ht="24" x14ac:dyDescent="0.25">
      <c r="A20" s="51" t="s">
        <v>366</v>
      </c>
      <c r="B20" s="50"/>
      <c r="C20" s="360">
        <v>2000</v>
      </c>
      <c r="D20" s="49"/>
      <c r="E20" s="49"/>
      <c r="F20" s="49"/>
      <c r="G20" s="49"/>
      <c r="H20" s="54"/>
      <c r="I20" s="1565"/>
      <c r="J20" s="1569">
        <f>$O$1*C20/$A$1</f>
        <v>95.215424898833618</v>
      </c>
      <c r="K20" s="1566"/>
      <c r="L20" s="1566"/>
      <c r="M20" s="1566"/>
      <c r="N20" s="1566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3"/>
      <c r="AP20" s="373"/>
      <c r="AQ20" s="373"/>
      <c r="AR20" s="373"/>
      <c r="AS20" s="373"/>
      <c r="AT20" s="373"/>
      <c r="AU20" s="373"/>
    </row>
    <row r="21" spans="1:47" ht="15.75" x14ac:dyDescent="0.25">
      <c r="A21" s="51" t="s">
        <v>365</v>
      </c>
      <c r="B21" s="50"/>
      <c r="C21" s="360">
        <v>0</v>
      </c>
      <c r="D21" s="49"/>
      <c r="E21" s="49"/>
      <c r="F21" s="49"/>
      <c r="G21" s="49"/>
      <c r="H21" s="54"/>
      <c r="I21" s="1565"/>
      <c r="J21" s="1569">
        <f>$O$1*C21/$A$1</f>
        <v>0</v>
      </c>
      <c r="K21" s="1566"/>
      <c r="L21" s="1566"/>
      <c r="M21" s="1566"/>
      <c r="N21" s="1566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</row>
    <row r="22" spans="1:47" x14ac:dyDescent="0.25">
      <c r="A22" s="61" t="s">
        <v>376</v>
      </c>
      <c r="B22" s="55"/>
      <c r="C22" s="55"/>
      <c r="D22" s="55"/>
      <c r="E22" s="55"/>
      <c r="F22" s="55"/>
      <c r="G22" s="55"/>
      <c r="H22" s="54"/>
      <c r="I22" s="1567"/>
      <c r="J22" s="1567"/>
      <c r="K22" s="1567"/>
      <c r="L22" s="1567"/>
      <c r="M22" s="1567"/>
      <c r="N22" s="1567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</row>
    <row r="23" spans="1:47" ht="24" x14ac:dyDescent="0.25">
      <c r="A23" s="51" t="s">
        <v>367</v>
      </c>
      <c r="B23" s="50"/>
      <c r="C23" s="49"/>
      <c r="D23" s="49"/>
      <c r="E23" s="49"/>
      <c r="F23" s="49"/>
      <c r="G23" s="360">
        <v>0</v>
      </c>
      <c r="H23" s="42"/>
      <c r="I23" s="1565"/>
      <c r="J23" s="1566"/>
      <c r="K23" s="1566"/>
      <c r="L23" s="1566"/>
      <c r="M23" s="1566"/>
      <c r="N23" s="1569">
        <f>$O$1*G23/$A$1</f>
        <v>0</v>
      </c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  <c r="AU23" s="373"/>
    </row>
    <row r="24" spans="1:47" ht="24" x14ac:dyDescent="0.25">
      <c r="A24" s="51" t="s">
        <v>366</v>
      </c>
      <c r="B24" s="50"/>
      <c r="C24" s="49"/>
      <c r="D24" s="49"/>
      <c r="E24" s="49"/>
      <c r="F24" s="49"/>
      <c r="G24" s="360">
        <v>2000</v>
      </c>
      <c r="H24" s="42"/>
      <c r="I24" s="1565"/>
      <c r="J24" s="1566"/>
      <c r="K24" s="1566"/>
      <c r="L24" s="1566"/>
      <c r="M24" s="1566"/>
      <c r="N24" s="1569">
        <f>$O$1*G24/$A$1</f>
        <v>95.215424898833618</v>
      </c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</row>
    <row r="25" spans="1:47" ht="15.75" x14ac:dyDescent="0.25">
      <c r="A25" s="51" t="s">
        <v>365</v>
      </c>
      <c r="B25" s="50"/>
      <c r="C25" s="49"/>
      <c r="D25" s="49"/>
      <c r="E25" s="49"/>
      <c r="F25" s="49"/>
      <c r="G25" s="360">
        <v>0</v>
      </c>
      <c r="H25" s="42"/>
      <c r="I25" s="1565"/>
      <c r="J25" s="1566"/>
      <c r="K25" s="1566"/>
      <c r="L25" s="1566"/>
      <c r="M25" s="1566"/>
      <c r="N25" s="1569">
        <f>$O$1*G25/$A$1</f>
        <v>0</v>
      </c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</row>
    <row r="26" spans="1:47" x14ac:dyDescent="0.25">
      <c r="A26" s="56" t="s">
        <v>375</v>
      </c>
      <c r="B26" s="55"/>
      <c r="C26" s="55"/>
      <c r="D26" s="57"/>
      <c r="E26" s="55"/>
      <c r="F26" s="57"/>
      <c r="G26" s="55"/>
      <c r="H26" s="48"/>
      <c r="I26" s="1567"/>
      <c r="J26" s="1567"/>
      <c r="K26" s="1567"/>
      <c r="L26" s="1567"/>
      <c r="M26" s="1567"/>
      <c r="N26" s="1567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</row>
    <row r="27" spans="1:47" ht="24" x14ac:dyDescent="0.25">
      <c r="A27" s="51" t="s">
        <v>367</v>
      </c>
      <c r="B27" s="360">
        <v>0</v>
      </c>
      <c r="C27" s="49"/>
      <c r="D27" s="49"/>
      <c r="E27" s="49"/>
      <c r="F27" s="49"/>
      <c r="G27" s="49"/>
      <c r="H27" s="42"/>
      <c r="I27" s="1569">
        <f>$O$1*B27/$A$1</f>
        <v>0</v>
      </c>
      <c r="J27" s="1566"/>
      <c r="K27" s="1566"/>
      <c r="L27" s="1566"/>
      <c r="M27" s="1566"/>
      <c r="N27" s="1566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</row>
    <row r="28" spans="1:47" ht="24" x14ac:dyDescent="0.25">
      <c r="A28" s="51" t="s">
        <v>366</v>
      </c>
      <c r="B28" s="360">
        <v>2000</v>
      </c>
      <c r="C28" s="49"/>
      <c r="D28" s="49"/>
      <c r="E28" s="49"/>
      <c r="F28" s="49"/>
      <c r="G28" s="49"/>
      <c r="H28" s="42"/>
      <c r="I28" s="1569">
        <f>$O$1*B28/$A$1</f>
        <v>95.215424898833618</v>
      </c>
      <c r="J28" s="1566"/>
      <c r="K28" s="1566"/>
      <c r="L28" s="1566"/>
      <c r="M28" s="1566"/>
      <c r="N28" s="1566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3"/>
      <c r="AQ28" s="373"/>
      <c r="AR28" s="373"/>
      <c r="AS28" s="373"/>
      <c r="AT28" s="373"/>
      <c r="AU28" s="373"/>
    </row>
    <row r="29" spans="1:47" ht="15.75" x14ac:dyDescent="0.25">
      <c r="A29" s="51" t="s">
        <v>365</v>
      </c>
      <c r="B29" s="360">
        <v>0</v>
      </c>
      <c r="C29" s="49"/>
      <c r="D29" s="49"/>
      <c r="E29" s="49"/>
      <c r="F29" s="49"/>
      <c r="G29" s="49"/>
      <c r="H29" s="42"/>
      <c r="I29" s="1569">
        <f>$O$1*B29/$A$1</f>
        <v>0</v>
      </c>
      <c r="J29" s="1566"/>
      <c r="K29" s="1566"/>
      <c r="L29" s="1566"/>
      <c r="M29" s="1566"/>
      <c r="N29" s="1566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</row>
    <row r="30" spans="1:47" x14ac:dyDescent="0.25">
      <c r="A30" s="56" t="s">
        <v>16</v>
      </c>
      <c r="B30" s="55"/>
      <c r="C30" s="55"/>
      <c r="D30" s="57"/>
      <c r="E30" s="55"/>
      <c r="F30" s="57"/>
      <c r="G30" s="55"/>
      <c r="H30" s="48"/>
      <c r="I30" s="1567"/>
      <c r="J30" s="1567"/>
      <c r="K30" s="1567"/>
      <c r="L30" s="1567"/>
      <c r="M30" s="1567"/>
      <c r="N30" s="1567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</row>
    <row r="31" spans="1:47" ht="24" x14ac:dyDescent="0.25">
      <c r="A31" s="51" t="s">
        <v>367</v>
      </c>
      <c r="B31" s="50"/>
      <c r="C31" s="360">
        <v>0</v>
      </c>
      <c r="D31" s="49"/>
      <c r="E31" s="49"/>
      <c r="F31" s="49"/>
      <c r="G31" s="49"/>
      <c r="H31" s="42"/>
      <c r="I31" s="1565"/>
      <c r="J31" s="1569">
        <f>$O$1*C31/$A$1</f>
        <v>0</v>
      </c>
      <c r="K31" s="1566"/>
      <c r="L31" s="1566"/>
      <c r="M31" s="1566"/>
      <c r="N31" s="1566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</row>
    <row r="32" spans="1:47" ht="24" x14ac:dyDescent="0.25">
      <c r="A32" s="51" t="s">
        <v>366</v>
      </c>
      <c r="B32" s="50"/>
      <c r="C32" s="360">
        <v>2000</v>
      </c>
      <c r="D32" s="49"/>
      <c r="E32" s="49"/>
      <c r="F32" s="49"/>
      <c r="G32" s="49"/>
      <c r="H32" s="42"/>
      <c r="I32" s="1565"/>
      <c r="J32" s="1569">
        <f>$O$1*C32/$A$1</f>
        <v>95.215424898833618</v>
      </c>
      <c r="K32" s="1566"/>
      <c r="L32" s="1566"/>
      <c r="M32" s="1566"/>
      <c r="N32" s="1566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3"/>
      <c r="AL32" s="373"/>
      <c r="AM32" s="373"/>
      <c r="AN32" s="373"/>
      <c r="AO32" s="373"/>
      <c r="AP32" s="373"/>
      <c r="AQ32" s="373"/>
      <c r="AR32" s="373"/>
      <c r="AS32" s="373"/>
      <c r="AT32" s="373"/>
      <c r="AU32" s="373"/>
    </row>
    <row r="33" spans="1:47" ht="15.75" x14ac:dyDescent="0.25">
      <c r="A33" s="51" t="s">
        <v>365</v>
      </c>
      <c r="B33" s="50"/>
      <c r="C33" s="360">
        <v>0</v>
      </c>
      <c r="D33" s="49"/>
      <c r="E33" s="49"/>
      <c r="F33" s="49"/>
      <c r="G33" s="49"/>
      <c r="H33" s="42"/>
      <c r="I33" s="1565"/>
      <c r="J33" s="1569">
        <f>$O$1*C33/$A$1</f>
        <v>0</v>
      </c>
      <c r="K33" s="1566"/>
      <c r="L33" s="1566"/>
      <c r="M33" s="1566"/>
      <c r="N33" s="1566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3"/>
      <c r="AR33" s="373"/>
      <c r="AS33" s="373"/>
      <c r="AT33" s="373"/>
      <c r="AU33" s="373"/>
    </row>
    <row r="34" spans="1:47" ht="24" x14ac:dyDescent="0.25">
      <c r="A34" s="60" t="s">
        <v>374</v>
      </c>
      <c r="B34" s="50"/>
      <c r="C34" s="50"/>
      <c r="D34" s="360">
        <v>0</v>
      </c>
      <c r="E34" s="50"/>
      <c r="F34" s="49"/>
      <c r="G34" s="50"/>
      <c r="H34" s="42"/>
      <c r="I34" s="1565"/>
      <c r="J34" s="1565"/>
      <c r="K34" s="1565"/>
      <c r="L34" s="1565"/>
      <c r="M34" s="1569">
        <f>$O$1*D34/$A$1</f>
        <v>0</v>
      </c>
      <c r="N34" s="1565"/>
      <c r="AA34" s="373"/>
      <c r="AB34" s="373"/>
      <c r="AC34" s="373"/>
      <c r="AD34" s="373"/>
      <c r="AE34" s="373"/>
      <c r="AF34" s="373"/>
      <c r="AG34" s="373"/>
      <c r="AH34" s="373"/>
      <c r="AI34" s="373"/>
      <c r="AJ34" s="373"/>
      <c r="AK34" s="373"/>
      <c r="AL34" s="373"/>
      <c r="AM34" s="373"/>
      <c r="AN34" s="373"/>
      <c r="AO34" s="373"/>
      <c r="AP34" s="373"/>
      <c r="AQ34" s="373"/>
      <c r="AR34" s="373"/>
      <c r="AS34" s="373"/>
      <c r="AT34" s="373"/>
      <c r="AU34" s="373"/>
    </row>
    <row r="35" spans="1:47" ht="24" x14ac:dyDescent="0.25">
      <c r="A35" s="60" t="s">
        <v>373</v>
      </c>
      <c r="B35" s="50"/>
      <c r="C35" s="50"/>
      <c r="D35" s="360">
        <v>0</v>
      </c>
      <c r="E35" s="50"/>
      <c r="F35" s="49"/>
      <c r="G35" s="50"/>
      <c r="H35" s="42"/>
      <c r="I35" s="1565"/>
      <c r="J35" s="1565"/>
      <c r="K35" s="1565"/>
      <c r="L35" s="1565"/>
      <c r="M35" s="1569">
        <f>$O$1*D35/$A$1</f>
        <v>0</v>
      </c>
      <c r="N35" s="1565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</row>
    <row r="36" spans="1:47" ht="15.75" x14ac:dyDescent="0.25">
      <c r="A36" s="60" t="s">
        <v>372</v>
      </c>
      <c r="B36" s="50"/>
      <c r="C36" s="50"/>
      <c r="D36" s="360">
        <v>0</v>
      </c>
      <c r="E36" s="50"/>
      <c r="F36" s="49"/>
      <c r="G36" s="50"/>
      <c r="H36" s="42"/>
      <c r="I36" s="1565"/>
      <c r="J36" s="1565"/>
      <c r="K36" s="1565"/>
      <c r="L36" s="1565"/>
      <c r="M36" s="1569">
        <f>$O$1*D36/$A$1</f>
        <v>0</v>
      </c>
      <c r="N36" s="1565"/>
      <c r="AA36" s="373"/>
      <c r="AB36" s="373"/>
      <c r="AC36" s="373"/>
      <c r="AD36" s="373"/>
      <c r="AE36" s="373"/>
      <c r="AF36" s="373"/>
      <c r="AG36" s="373"/>
      <c r="AH36" s="373"/>
      <c r="AI36" s="373"/>
      <c r="AJ36" s="373"/>
      <c r="AK36" s="373"/>
      <c r="AL36" s="373"/>
      <c r="AM36" s="373"/>
      <c r="AN36" s="373"/>
      <c r="AO36" s="373"/>
      <c r="AP36" s="373"/>
      <c r="AQ36" s="373"/>
      <c r="AR36" s="373"/>
      <c r="AS36" s="373"/>
      <c r="AT36" s="373"/>
      <c r="AU36" s="373"/>
    </row>
    <row r="37" spans="1:47" ht="24" x14ac:dyDescent="0.25">
      <c r="A37" s="59" t="s">
        <v>371</v>
      </c>
      <c r="B37" s="50"/>
      <c r="C37" s="50"/>
      <c r="D37" s="49"/>
      <c r="E37" s="360">
        <v>0</v>
      </c>
      <c r="F37" s="49"/>
      <c r="G37" s="50"/>
      <c r="H37" s="42"/>
      <c r="I37" s="1565"/>
      <c r="J37" s="1565"/>
      <c r="K37" s="1566"/>
      <c r="L37" s="1569">
        <f>$O$1*E37/$A$1</f>
        <v>0</v>
      </c>
      <c r="M37" s="1566"/>
      <c r="N37" s="1565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</row>
    <row r="38" spans="1:47" ht="24.75" x14ac:dyDescent="0.25">
      <c r="A38" s="58" t="s">
        <v>390</v>
      </c>
      <c r="B38" s="55"/>
      <c r="C38" s="55"/>
      <c r="D38" s="57"/>
      <c r="E38" s="55"/>
      <c r="F38" s="57"/>
      <c r="G38" s="55"/>
      <c r="H38" s="48"/>
      <c r="I38" s="1567"/>
      <c r="J38" s="1567"/>
      <c r="K38" s="1567"/>
      <c r="L38" s="1567"/>
      <c r="M38" s="1567"/>
      <c r="N38" s="1567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</row>
    <row r="39" spans="1:47" ht="24" x14ac:dyDescent="0.25">
      <c r="A39" s="51" t="s">
        <v>367</v>
      </c>
      <c r="B39" s="50"/>
      <c r="C39" s="49"/>
      <c r="D39" s="49"/>
      <c r="E39" s="49"/>
      <c r="F39" s="49"/>
      <c r="G39" s="49"/>
      <c r="H39" s="48"/>
      <c r="I39" s="1565"/>
      <c r="J39" s="1566"/>
      <c r="K39" s="1566"/>
      <c r="L39" s="1566"/>
      <c r="M39" s="1566"/>
      <c r="N39" s="1566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</row>
    <row r="40" spans="1:47" ht="24" x14ac:dyDescent="0.25">
      <c r="A40" s="51" t="s">
        <v>366</v>
      </c>
      <c r="B40" s="50"/>
      <c r="C40" s="49"/>
      <c r="D40" s="49"/>
      <c r="E40" s="360">
        <v>2000</v>
      </c>
      <c r="F40" s="360">
        <v>2000</v>
      </c>
      <c r="G40" s="49"/>
      <c r="H40" s="48"/>
      <c r="I40" s="1565"/>
      <c r="J40" s="1566"/>
      <c r="K40" s="1566"/>
      <c r="L40" s="1569">
        <f>$O$1*E40/$A$1</f>
        <v>95.215424898833618</v>
      </c>
      <c r="M40" s="1569">
        <f>$O$1*F40/$A$1</f>
        <v>95.215424898833618</v>
      </c>
      <c r="N40" s="1566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</row>
    <row r="41" spans="1:47" ht="15.75" x14ac:dyDescent="0.25">
      <c r="A41" s="51" t="s">
        <v>365</v>
      </c>
      <c r="B41" s="50"/>
      <c r="C41" s="49"/>
      <c r="D41" s="49"/>
      <c r="E41" s="360">
        <v>0</v>
      </c>
      <c r="F41" s="360">
        <v>0</v>
      </c>
      <c r="G41" s="49"/>
      <c r="H41" s="48"/>
      <c r="I41" s="1565"/>
      <c r="J41" s="1566"/>
      <c r="K41" s="1566"/>
      <c r="L41" s="1569">
        <f>$O$1*E41/$A$1</f>
        <v>0</v>
      </c>
      <c r="M41" s="1569">
        <f>$O$1*F41/$A$1</f>
        <v>0</v>
      </c>
      <c r="N41" s="1566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</row>
    <row r="42" spans="1:47" ht="24.75" x14ac:dyDescent="0.25">
      <c r="A42" s="58" t="s">
        <v>369</v>
      </c>
      <c r="B42" s="55"/>
      <c r="C42" s="55"/>
      <c r="D42" s="57"/>
      <c r="E42" s="55"/>
      <c r="F42" s="57"/>
      <c r="G42" s="55"/>
      <c r="H42" s="48"/>
      <c r="I42" s="1567"/>
      <c r="J42" s="1567"/>
      <c r="K42" s="1567"/>
      <c r="L42" s="1567"/>
      <c r="M42" s="1567"/>
      <c r="N42" s="1567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</row>
    <row r="43" spans="1:47" ht="19.5" customHeight="1" x14ac:dyDescent="0.25">
      <c r="A43" s="51" t="s">
        <v>367</v>
      </c>
      <c r="B43" s="50"/>
      <c r="C43" s="49"/>
      <c r="D43" s="49"/>
      <c r="E43" s="49"/>
      <c r="F43" s="49"/>
      <c r="G43" s="49"/>
      <c r="H43" s="48"/>
      <c r="I43" s="1565"/>
      <c r="J43" s="1566"/>
      <c r="K43" s="1566"/>
      <c r="L43" s="1566"/>
      <c r="M43" s="1566"/>
      <c r="N43" s="1566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73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</row>
    <row r="44" spans="1:47" ht="24" x14ac:dyDescent="0.25">
      <c r="A44" s="51" t="s">
        <v>366</v>
      </c>
      <c r="B44" s="50"/>
      <c r="C44" s="49"/>
      <c r="D44" s="49"/>
      <c r="E44" s="360">
        <v>2000</v>
      </c>
      <c r="F44" s="360">
        <v>2000</v>
      </c>
      <c r="G44" s="49"/>
      <c r="H44" s="48"/>
      <c r="I44" s="1565"/>
      <c r="J44" s="1566"/>
      <c r="K44" s="1566"/>
      <c r="L44" s="1569">
        <f>$O$1*E44/$A$1</f>
        <v>95.215424898833618</v>
      </c>
      <c r="M44" s="1569">
        <f>$O$1*F44/$A$1</f>
        <v>95.215424898833618</v>
      </c>
      <c r="N44" s="1566"/>
      <c r="AA44" s="373"/>
      <c r="AB44" s="373"/>
      <c r="AC44" s="373"/>
      <c r="AD44" s="373"/>
      <c r="AE44" s="373"/>
      <c r="AF44" s="373"/>
      <c r="AG44" s="373"/>
      <c r="AH44" s="373"/>
      <c r="AI44" s="373"/>
      <c r="AJ44" s="373"/>
      <c r="AK44" s="373"/>
      <c r="AL44" s="373"/>
      <c r="AM44" s="373"/>
      <c r="AN44" s="373"/>
      <c r="AO44" s="373"/>
      <c r="AP44" s="373"/>
      <c r="AQ44" s="373"/>
      <c r="AR44" s="373"/>
      <c r="AS44" s="373"/>
      <c r="AT44" s="373"/>
      <c r="AU44" s="373"/>
    </row>
    <row r="45" spans="1:47" ht="15.75" x14ac:dyDescent="0.25">
      <c r="A45" s="51" t="s">
        <v>365</v>
      </c>
      <c r="B45" s="50"/>
      <c r="C45" s="49"/>
      <c r="D45" s="49"/>
      <c r="E45" s="360">
        <v>0</v>
      </c>
      <c r="F45" s="360">
        <v>0</v>
      </c>
      <c r="G45" s="49"/>
      <c r="H45" s="48"/>
      <c r="I45" s="1565"/>
      <c r="J45" s="1566"/>
      <c r="K45" s="1566"/>
      <c r="L45" s="1569">
        <f>$O$1*E45/$A$1</f>
        <v>0</v>
      </c>
      <c r="M45" s="1569">
        <f>$O$1*F45/$A$1</f>
        <v>0</v>
      </c>
      <c r="N45" s="1566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373"/>
      <c r="AP45" s="373"/>
      <c r="AQ45" s="373"/>
      <c r="AR45" s="373"/>
      <c r="AS45" s="373"/>
      <c r="AT45" s="373"/>
      <c r="AU45" s="373"/>
    </row>
    <row r="46" spans="1:47" ht="24" x14ac:dyDescent="0.25">
      <c r="A46" s="56" t="s">
        <v>389</v>
      </c>
      <c r="B46" s="55"/>
      <c r="C46" s="55"/>
      <c r="D46" s="55"/>
      <c r="E46" s="55"/>
      <c r="F46" s="55"/>
      <c r="G46" s="55"/>
      <c r="H46" s="54"/>
      <c r="I46" s="1567"/>
      <c r="J46" s="1567"/>
      <c r="K46" s="1567"/>
      <c r="L46" s="1567"/>
      <c r="M46" s="1567"/>
      <c r="N46" s="1567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  <c r="AN46" s="373"/>
      <c r="AO46" s="373"/>
      <c r="AP46" s="373"/>
      <c r="AQ46" s="373"/>
      <c r="AR46" s="373"/>
      <c r="AS46" s="373"/>
      <c r="AT46" s="373"/>
      <c r="AU46" s="373"/>
    </row>
    <row r="47" spans="1:47" ht="24" x14ac:dyDescent="0.25">
      <c r="A47" s="51" t="s">
        <v>367</v>
      </c>
      <c r="B47" s="50"/>
      <c r="C47" s="49"/>
      <c r="D47" s="49"/>
      <c r="E47" s="49"/>
      <c r="F47" s="49"/>
      <c r="G47" s="49"/>
      <c r="H47" s="48"/>
      <c r="I47" s="1565"/>
      <c r="J47" s="1566"/>
      <c r="K47" s="1566"/>
      <c r="L47" s="1566"/>
      <c r="M47" s="1566"/>
      <c r="N47" s="1566"/>
      <c r="AA47" s="373"/>
      <c r="AB47" s="373"/>
      <c r="AC47" s="373"/>
      <c r="AD47" s="373"/>
      <c r="AE47" s="373"/>
      <c r="AF47" s="373"/>
      <c r="AG47" s="373"/>
      <c r="AH47" s="373"/>
      <c r="AI47" s="373"/>
      <c r="AJ47" s="373"/>
      <c r="AK47" s="373"/>
      <c r="AL47" s="373"/>
      <c r="AM47" s="373"/>
      <c r="AN47" s="373"/>
      <c r="AO47" s="373"/>
      <c r="AP47" s="373"/>
      <c r="AQ47" s="373"/>
      <c r="AR47" s="373"/>
      <c r="AS47" s="373"/>
      <c r="AT47" s="373"/>
      <c r="AU47" s="373"/>
    </row>
    <row r="48" spans="1:47" ht="24" x14ac:dyDescent="0.25">
      <c r="A48" s="51" t="s">
        <v>366</v>
      </c>
      <c r="B48" s="50"/>
      <c r="C48" s="49"/>
      <c r="D48" s="49"/>
      <c r="E48" s="360">
        <v>2000</v>
      </c>
      <c r="F48" s="360">
        <v>2000</v>
      </c>
      <c r="G48" s="49"/>
      <c r="H48" s="48"/>
      <c r="I48" s="1565"/>
      <c r="J48" s="1566"/>
      <c r="K48" s="1566"/>
      <c r="L48" s="1569">
        <f>$O$1*E48/$A$1</f>
        <v>95.215424898833618</v>
      </c>
      <c r="M48" s="1569">
        <f>$O$1*F48/$A$1</f>
        <v>95.215424898833618</v>
      </c>
      <c r="N48" s="1566"/>
      <c r="AA48" s="373"/>
      <c r="AB48" s="373"/>
      <c r="AC48" s="373"/>
      <c r="AD48" s="373"/>
      <c r="AE48" s="373"/>
      <c r="AF48" s="373"/>
      <c r="AG48" s="373"/>
      <c r="AH48" s="373"/>
      <c r="AI48" s="373"/>
      <c r="AJ48" s="373"/>
      <c r="AK48" s="373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</row>
    <row r="49" spans="1:47" ht="15.75" x14ac:dyDescent="0.25">
      <c r="A49" s="51" t="s">
        <v>365</v>
      </c>
      <c r="B49" s="50"/>
      <c r="C49" s="49"/>
      <c r="D49" s="49"/>
      <c r="E49" s="360">
        <v>0</v>
      </c>
      <c r="F49" s="360">
        <v>0</v>
      </c>
      <c r="G49" s="49"/>
      <c r="H49" s="48"/>
      <c r="I49" s="1565"/>
      <c r="J49" s="1566"/>
      <c r="K49" s="1566"/>
      <c r="L49" s="1569">
        <f>$O$1*E49/$A$1</f>
        <v>0</v>
      </c>
      <c r="M49" s="1569">
        <f>$O$1*F49/$A$1</f>
        <v>0</v>
      </c>
      <c r="N49" s="1566"/>
      <c r="AA49" s="373"/>
      <c r="AB49" s="373"/>
      <c r="AC49" s="373"/>
      <c r="AD49" s="373"/>
      <c r="AE49" s="373"/>
      <c r="AF49" s="373"/>
      <c r="AG49" s="373"/>
      <c r="AH49" s="373"/>
      <c r="AI49" s="373"/>
      <c r="AJ49" s="373"/>
      <c r="AK49" s="373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</row>
    <row r="50" spans="1:47" ht="15.75" x14ac:dyDescent="0.25">
      <c r="A50" s="44" t="s">
        <v>364</v>
      </c>
      <c r="B50" s="43"/>
      <c r="C50" s="43"/>
      <c r="D50" s="43"/>
      <c r="E50" s="43"/>
      <c r="F50" s="43"/>
      <c r="G50" s="360">
        <v>10</v>
      </c>
      <c r="H50" s="42"/>
      <c r="I50" s="1568"/>
      <c r="J50" s="1568"/>
      <c r="K50" s="1568"/>
      <c r="L50" s="1568"/>
      <c r="M50" s="1568"/>
      <c r="N50" s="1569">
        <f>$O$1*G50/$A$1</f>
        <v>0.47607712449416806</v>
      </c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</row>
    <row r="51" spans="1:47" ht="39.75" customHeight="1" x14ac:dyDescent="0.25">
      <c r="A51" s="340" t="s">
        <v>363</v>
      </c>
      <c r="B51" s="343"/>
      <c r="C51" s="343"/>
      <c r="D51" s="343"/>
      <c r="E51" s="343"/>
      <c r="F51" s="343"/>
      <c r="G51" s="343"/>
      <c r="H51" s="66"/>
      <c r="I51" s="1570"/>
      <c r="J51" s="1570"/>
      <c r="K51" s="1570"/>
      <c r="L51" s="1570"/>
      <c r="M51" s="1571"/>
      <c r="N51" s="1571"/>
      <c r="AA51" s="373"/>
      <c r="AB51" s="373"/>
      <c r="AC51" s="373"/>
      <c r="AD51" s="373"/>
      <c r="AE51" s="373"/>
      <c r="AF51" s="373"/>
      <c r="AG51" s="373"/>
      <c r="AH51" s="373"/>
      <c r="AI51" s="373"/>
      <c r="AJ51" s="373"/>
      <c r="AK51" s="373"/>
      <c r="AL51" s="373"/>
      <c r="AM51" s="373"/>
      <c r="AN51" s="373"/>
      <c r="AO51" s="373"/>
      <c r="AP51" s="373"/>
      <c r="AQ51" s="373"/>
      <c r="AR51" s="373"/>
      <c r="AS51" s="373"/>
      <c r="AT51" s="373"/>
      <c r="AU51" s="373"/>
    </row>
    <row r="52" spans="1:47" ht="27.75" customHeight="1" x14ac:dyDescent="0.25">
      <c r="A52" s="64" t="s">
        <v>362</v>
      </c>
      <c r="B52" s="38"/>
      <c r="C52" s="38"/>
      <c r="D52" s="38"/>
      <c r="E52" s="38"/>
      <c r="F52" s="38"/>
      <c r="G52" s="360">
        <v>2000</v>
      </c>
      <c r="H52" s="37"/>
      <c r="I52" s="1572"/>
      <c r="J52" s="1572"/>
      <c r="K52" s="1573"/>
      <c r="L52" s="1573"/>
      <c r="M52" s="1574"/>
      <c r="N52" s="1569">
        <f t="shared" ref="N52:N58" si="0">$O$1*G52/$A$1</f>
        <v>95.215424898833618</v>
      </c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3"/>
      <c r="AN52" s="373"/>
      <c r="AO52" s="373"/>
      <c r="AP52" s="373"/>
      <c r="AQ52" s="373"/>
      <c r="AR52" s="373"/>
      <c r="AS52" s="373"/>
      <c r="AT52" s="373"/>
      <c r="AU52" s="373"/>
    </row>
    <row r="53" spans="1:47" s="372" customFormat="1" ht="15.75" x14ac:dyDescent="0.25">
      <c r="A53" s="395" t="s">
        <v>361</v>
      </c>
      <c r="B53" s="32"/>
      <c r="C53" s="32"/>
      <c r="D53" s="32"/>
      <c r="E53" s="32"/>
      <c r="F53" s="32"/>
      <c r="G53" s="360">
        <v>2000</v>
      </c>
      <c r="H53" s="31"/>
      <c r="I53" s="1573"/>
      <c r="J53" s="1573"/>
      <c r="K53" s="1573"/>
      <c r="L53" s="1573"/>
      <c r="M53" s="1573"/>
      <c r="N53" s="1569">
        <f t="shared" si="0"/>
        <v>95.215424898833618</v>
      </c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3"/>
      <c r="AN53" s="373"/>
      <c r="AO53" s="373"/>
      <c r="AP53" s="373"/>
      <c r="AQ53" s="373"/>
      <c r="AR53" s="373"/>
      <c r="AS53" s="373"/>
      <c r="AT53" s="373"/>
      <c r="AU53" s="373"/>
    </row>
    <row r="54" spans="1:47" s="372" customFormat="1" ht="15.75" x14ac:dyDescent="0.25">
      <c r="A54" s="63" t="s">
        <v>360</v>
      </c>
      <c r="B54" s="32"/>
      <c r="C54" s="32"/>
      <c r="D54" s="32"/>
      <c r="E54" s="32"/>
      <c r="F54" s="32"/>
      <c r="G54" s="360">
        <v>2000</v>
      </c>
      <c r="H54" s="31"/>
      <c r="I54" s="1573"/>
      <c r="J54" s="1573"/>
      <c r="K54" s="1573"/>
      <c r="L54" s="1573"/>
      <c r="M54" s="1573"/>
      <c r="N54" s="1569">
        <f t="shared" si="0"/>
        <v>95.215424898833618</v>
      </c>
      <c r="O54" s="373"/>
      <c r="P54" s="373"/>
      <c r="Q54" s="373"/>
      <c r="R54" s="373"/>
      <c r="S54" s="373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3"/>
      <c r="AN54" s="373"/>
      <c r="AO54" s="373"/>
      <c r="AP54" s="373"/>
      <c r="AQ54" s="373"/>
      <c r="AR54" s="373"/>
      <c r="AS54" s="373"/>
      <c r="AT54" s="373"/>
      <c r="AU54" s="373"/>
    </row>
    <row r="55" spans="1:47" s="372" customFormat="1" ht="15.75" x14ac:dyDescent="0.25">
      <c r="A55" s="63" t="s">
        <v>359</v>
      </c>
      <c r="B55" s="32"/>
      <c r="C55" s="32"/>
      <c r="D55" s="32"/>
      <c r="E55" s="32"/>
      <c r="F55" s="32"/>
      <c r="G55" s="360">
        <v>2000</v>
      </c>
      <c r="H55" s="31"/>
      <c r="I55" s="1573"/>
      <c r="J55" s="1573"/>
      <c r="K55" s="1573"/>
      <c r="L55" s="1573"/>
      <c r="M55" s="1573"/>
      <c r="N55" s="1569">
        <f t="shared" si="0"/>
        <v>95.215424898833618</v>
      </c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3"/>
      <c r="AN55" s="373"/>
      <c r="AO55" s="373"/>
      <c r="AP55" s="373"/>
      <c r="AQ55" s="373"/>
      <c r="AR55" s="373"/>
      <c r="AS55" s="373"/>
      <c r="AT55" s="373"/>
      <c r="AU55" s="373"/>
    </row>
    <row r="56" spans="1:47" s="372" customFormat="1" ht="15.75" x14ac:dyDescent="0.25">
      <c r="A56" s="63" t="s">
        <v>358</v>
      </c>
      <c r="B56" s="32"/>
      <c r="C56" s="32"/>
      <c r="D56" s="32"/>
      <c r="E56" s="32"/>
      <c r="F56" s="32"/>
      <c r="G56" s="360">
        <v>2000</v>
      </c>
      <c r="H56" s="31"/>
      <c r="I56" s="1573"/>
      <c r="J56" s="1573"/>
      <c r="K56" s="1573"/>
      <c r="L56" s="1573"/>
      <c r="M56" s="1573"/>
      <c r="N56" s="1569">
        <f t="shared" si="0"/>
        <v>95.215424898833618</v>
      </c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3"/>
      <c r="AN56" s="373"/>
      <c r="AO56" s="373"/>
      <c r="AP56" s="373"/>
      <c r="AQ56" s="373"/>
      <c r="AR56" s="373"/>
      <c r="AS56" s="373"/>
      <c r="AT56" s="373"/>
      <c r="AU56" s="373"/>
    </row>
    <row r="57" spans="1:47" s="372" customFormat="1" ht="15.75" x14ac:dyDescent="0.25">
      <c r="A57" s="396" t="s">
        <v>357</v>
      </c>
      <c r="B57" s="32"/>
      <c r="C57" s="32"/>
      <c r="D57" s="32"/>
      <c r="E57" s="32"/>
      <c r="F57" s="32"/>
      <c r="G57" s="360">
        <v>2000</v>
      </c>
      <c r="H57" s="31"/>
      <c r="I57" s="1573"/>
      <c r="J57" s="1573"/>
      <c r="K57" s="1573"/>
      <c r="L57" s="1573"/>
      <c r="M57" s="1573"/>
      <c r="N57" s="1569">
        <f t="shared" si="0"/>
        <v>95.215424898833618</v>
      </c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</row>
    <row r="58" spans="1:47" s="372" customFormat="1" ht="15.75" x14ac:dyDescent="0.25">
      <c r="A58" s="63" t="s">
        <v>356</v>
      </c>
      <c r="B58" s="32"/>
      <c r="C58" s="32"/>
      <c r="D58" s="32"/>
      <c r="E58" s="32"/>
      <c r="F58" s="32"/>
      <c r="G58" s="360">
        <v>2000</v>
      </c>
      <c r="H58" s="31"/>
      <c r="I58" s="1573"/>
      <c r="J58" s="1573"/>
      <c r="K58" s="1573"/>
      <c r="L58" s="1573"/>
      <c r="M58" s="1573"/>
      <c r="N58" s="1569">
        <f t="shared" si="0"/>
        <v>95.215424898833618</v>
      </c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</row>
    <row r="59" spans="1:47" x14ac:dyDescent="0.25">
      <c r="I59" s="1575"/>
      <c r="J59" s="1575"/>
      <c r="K59" s="1575"/>
      <c r="L59" s="1575"/>
      <c r="M59" s="1576"/>
      <c r="N59" s="1576"/>
      <c r="AA59" s="373"/>
      <c r="AB59" s="373"/>
      <c r="AC59" s="373"/>
      <c r="AD59" s="373"/>
      <c r="AE59" s="373"/>
      <c r="AF59" s="373"/>
      <c r="AG59" s="373"/>
      <c r="AH59" s="373"/>
      <c r="AI59" s="373"/>
      <c r="AJ59" s="373"/>
      <c r="AK59" s="373"/>
      <c r="AL59" s="373"/>
      <c r="AM59" s="373"/>
      <c r="AN59" s="373"/>
      <c r="AO59" s="373"/>
      <c r="AP59" s="373"/>
      <c r="AQ59" s="373"/>
      <c r="AR59" s="373"/>
      <c r="AS59" s="373"/>
      <c r="AT59" s="373"/>
      <c r="AU59" s="373"/>
    </row>
    <row r="60" spans="1:47" ht="51.75" customHeight="1" x14ac:dyDescent="0.25">
      <c r="A60" s="1821" t="s">
        <v>717</v>
      </c>
      <c r="B60" s="1821"/>
      <c r="C60" s="1821"/>
      <c r="D60" s="1821"/>
      <c r="E60" s="1821"/>
      <c r="F60" s="1821"/>
      <c r="G60" s="1821"/>
      <c r="H60" s="379"/>
      <c r="I60" s="1823" t="s">
        <v>906</v>
      </c>
      <c r="J60" s="1823"/>
      <c r="K60" s="1823"/>
      <c r="L60" s="1823"/>
      <c r="M60" s="1823"/>
      <c r="N60" s="1823"/>
      <c r="O60" s="1486"/>
      <c r="AA60" s="373"/>
      <c r="AB60" s="373"/>
      <c r="AC60" s="373"/>
      <c r="AD60" s="373"/>
      <c r="AE60" s="373"/>
      <c r="AF60" s="373"/>
      <c r="AG60" s="373"/>
      <c r="AH60" s="373"/>
      <c r="AI60" s="373"/>
      <c r="AJ60" s="373"/>
      <c r="AK60" s="373"/>
      <c r="AL60" s="373"/>
      <c r="AM60" s="373"/>
      <c r="AN60" s="373"/>
      <c r="AO60" s="373"/>
      <c r="AP60" s="373"/>
      <c r="AQ60" s="373"/>
      <c r="AR60" s="373"/>
      <c r="AS60" s="373"/>
      <c r="AT60" s="373"/>
      <c r="AU60" s="373"/>
    </row>
    <row r="61" spans="1:47" ht="15.75" thickBot="1" x14ac:dyDescent="0.3">
      <c r="A61" s="1622" t="s">
        <v>919</v>
      </c>
      <c r="B61" s="398"/>
      <c r="C61" s="398"/>
      <c r="D61" s="398"/>
      <c r="E61" s="399"/>
      <c r="F61" s="399"/>
      <c r="G61" s="400">
        <v>1</v>
      </c>
      <c r="I61" s="1823"/>
      <c r="J61" s="1823"/>
      <c r="K61" s="1823"/>
      <c r="L61" s="1823"/>
      <c r="M61" s="1823"/>
      <c r="N61" s="1823"/>
      <c r="AA61" s="373"/>
      <c r="AB61" s="373"/>
      <c r="AC61" s="373"/>
      <c r="AD61" s="373"/>
      <c r="AE61" s="373"/>
      <c r="AF61" s="373"/>
      <c r="AG61" s="373"/>
      <c r="AH61" s="373"/>
      <c r="AI61" s="373"/>
      <c r="AJ61" s="373"/>
      <c r="AK61" s="373"/>
      <c r="AL61" s="373"/>
      <c r="AM61" s="373"/>
      <c r="AN61" s="373"/>
      <c r="AO61" s="373"/>
      <c r="AP61" s="373"/>
      <c r="AQ61" s="373"/>
      <c r="AR61" s="373"/>
      <c r="AS61" s="373"/>
      <c r="AT61" s="373"/>
      <c r="AU61" s="373"/>
    </row>
    <row r="62" spans="1:47" ht="15.75" thickBot="1" x14ac:dyDescent="0.3">
      <c r="A62" s="1608" t="s">
        <v>902</v>
      </c>
      <c r="B62" s="1609" t="s">
        <v>901</v>
      </c>
      <c r="C62" s="1610"/>
      <c r="D62" s="1610"/>
      <c r="E62" s="1611"/>
      <c r="F62" s="1611"/>
      <c r="G62" s="1612" t="s">
        <v>903</v>
      </c>
      <c r="I62" s="1823"/>
      <c r="J62" s="1823"/>
      <c r="K62" s="1823"/>
      <c r="L62" s="1823"/>
      <c r="M62" s="1823"/>
      <c r="N62" s="1823"/>
      <c r="AA62" s="373"/>
      <c r="AB62" s="373"/>
      <c r="AC62" s="373"/>
      <c r="AD62" s="373"/>
      <c r="AE62" s="373"/>
      <c r="AF62" s="373"/>
      <c r="AG62" s="373"/>
      <c r="AH62" s="373"/>
      <c r="AI62" s="373"/>
      <c r="AJ62" s="373"/>
      <c r="AK62" s="373"/>
      <c r="AL62" s="373"/>
      <c r="AM62" s="373"/>
      <c r="AN62" s="373"/>
      <c r="AO62" s="373"/>
      <c r="AP62" s="373"/>
      <c r="AQ62" s="373"/>
      <c r="AR62" s="373"/>
      <c r="AS62" s="373"/>
      <c r="AT62" s="373"/>
      <c r="AU62" s="373"/>
    </row>
    <row r="63" spans="1:47" ht="15.75" x14ac:dyDescent="0.25">
      <c r="A63" s="1364" t="s">
        <v>628</v>
      </c>
      <c r="B63" s="1613" t="s">
        <v>914</v>
      </c>
      <c r="C63" s="1606"/>
      <c r="D63" s="1606"/>
      <c r="E63" s="1079"/>
      <c r="F63" s="1079"/>
      <c r="G63" s="1607">
        <v>0</v>
      </c>
      <c r="H63" s="402"/>
      <c r="I63" s="1623"/>
      <c r="J63" s="1623"/>
      <c r="K63" s="1623"/>
      <c r="L63" s="1623"/>
      <c r="M63" s="1624"/>
      <c r="N63" s="1625">
        <f>N52*G63/(G52*G61)</f>
        <v>0</v>
      </c>
      <c r="AA63" s="373"/>
      <c r="AB63" s="373"/>
      <c r="AC63" s="373"/>
      <c r="AD63" s="373"/>
      <c r="AE63" s="373"/>
      <c r="AF63" s="373"/>
      <c r="AG63" s="373"/>
      <c r="AH63" s="373"/>
      <c r="AI63" s="373"/>
      <c r="AJ63" s="373"/>
      <c r="AK63" s="373"/>
      <c r="AL63" s="373"/>
      <c r="AM63" s="373"/>
      <c r="AN63" s="373"/>
      <c r="AO63" s="373"/>
      <c r="AP63" s="373"/>
      <c r="AQ63" s="373"/>
      <c r="AR63" s="373"/>
      <c r="AS63" s="373"/>
      <c r="AT63" s="373"/>
      <c r="AU63" s="373"/>
    </row>
    <row r="64" spans="1:47" ht="15.75" x14ac:dyDescent="0.25">
      <c r="A64" s="403" t="s">
        <v>629</v>
      </c>
      <c r="B64" s="1614" t="s">
        <v>904</v>
      </c>
      <c r="C64" s="405"/>
      <c r="D64" s="405"/>
      <c r="E64" s="406"/>
      <c r="F64" s="406"/>
      <c r="G64" s="407"/>
      <c r="H64" s="402"/>
      <c r="I64" s="1577"/>
      <c r="J64" s="1577"/>
      <c r="K64" s="1577"/>
      <c r="L64" s="1577"/>
      <c r="M64" s="1578"/>
      <c r="N64" s="1615">
        <f>N53*(G65*G66)/(G53*G61*'Трудовые ресурсы'!B65*1.15)</f>
        <v>0.42028437386375467</v>
      </c>
      <c r="AA64" s="373"/>
      <c r="AB64" s="373"/>
      <c r="AC64" s="373"/>
      <c r="AD64" s="373"/>
      <c r="AE64" s="373"/>
      <c r="AF64" s="373"/>
      <c r="AG64" s="373"/>
      <c r="AH64" s="373"/>
      <c r="AI64" s="373"/>
      <c r="AJ64" s="373"/>
      <c r="AK64" s="373"/>
      <c r="AL64" s="373"/>
      <c r="AM64" s="373"/>
      <c r="AN64" s="373"/>
      <c r="AO64" s="373"/>
      <c r="AP64" s="373"/>
      <c r="AQ64" s="373"/>
      <c r="AR64" s="373"/>
      <c r="AS64" s="373"/>
      <c r="AT64" s="373"/>
      <c r="AU64" s="373"/>
    </row>
    <row r="65" spans="1:47" ht="15.75" x14ac:dyDescent="0.25">
      <c r="A65" s="401" t="s">
        <v>916</v>
      </c>
      <c r="B65" s="1613" t="s">
        <v>633</v>
      </c>
      <c r="C65" s="381"/>
      <c r="D65" s="381"/>
      <c r="E65" s="382"/>
      <c r="F65" s="382"/>
      <c r="G65" s="1071">
        <f>'Номенклатура продуктов'!D49</f>
        <v>10</v>
      </c>
      <c r="H65" s="408"/>
      <c r="I65" s="1577"/>
      <c r="J65" s="1577"/>
      <c r="K65" s="1577"/>
      <c r="L65" s="1577"/>
      <c r="M65" s="1578"/>
      <c r="N65" s="1616"/>
      <c r="AA65" s="373"/>
      <c r="AB65" s="373"/>
      <c r="AC65" s="373"/>
      <c r="AD65" s="373"/>
      <c r="AE65" s="373"/>
      <c r="AF65" s="373"/>
      <c r="AG65" s="373"/>
      <c r="AH65" s="373"/>
      <c r="AI65" s="373"/>
      <c r="AJ65" s="373"/>
      <c r="AK65" s="373"/>
      <c r="AL65" s="373"/>
      <c r="AM65" s="373"/>
      <c r="AN65" s="373"/>
      <c r="AO65" s="373"/>
      <c r="AP65" s="373"/>
      <c r="AQ65" s="373"/>
      <c r="AR65" s="373"/>
      <c r="AS65" s="373"/>
      <c r="AT65" s="373"/>
      <c r="AU65" s="373"/>
    </row>
    <row r="66" spans="1:47" ht="15.75" x14ac:dyDescent="0.25">
      <c r="A66" s="401" t="s">
        <v>632</v>
      </c>
      <c r="B66" s="1613" t="s">
        <v>905</v>
      </c>
      <c r="C66" s="381"/>
      <c r="D66" s="381"/>
      <c r="E66" s="382"/>
      <c r="F66" s="382"/>
      <c r="G66" s="1077">
        <v>2000</v>
      </c>
      <c r="H66" s="408"/>
      <c r="I66" s="1577"/>
      <c r="J66" s="1577"/>
      <c r="K66" s="1577"/>
      <c r="L66" s="1577"/>
      <c r="M66" s="1578"/>
      <c r="N66" s="1616"/>
      <c r="AA66" s="373"/>
      <c r="AB66" s="373"/>
      <c r="AC66" s="373"/>
      <c r="AD66" s="373"/>
      <c r="AE66" s="373"/>
      <c r="AF66" s="373"/>
      <c r="AG66" s="373"/>
      <c r="AH66" s="373"/>
      <c r="AI66" s="373"/>
      <c r="AJ66" s="373"/>
      <c r="AK66" s="373"/>
      <c r="AL66" s="373"/>
      <c r="AM66" s="373"/>
      <c r="AN66" s="373"/>
      <c r="AO66" s="373"/>
      <c r="AP66" s="373"/>
      <c r="AQ66" s="373"/>
      <c r="AR66" s="373"/>
      <c r="AS66" s="373"/>
      <c r="AT66" s="373"/>
      <c r="AU66" s="373"/>
    </row>
    <row r="67" spans="1:47" ht="16.5" thickBot="1" x14ac:dyDescent="0.3">
      <c r="A67" s="401" t="s">
        <v>636</v>
      </c>
      <c r="B67" s="1613" t="s">
        <v>638</v>
      </c>
      <c r="C67" s="380"/>
      <c r="D67" s="380"/>
      <c r="E67" s="380"/>
      <c r="F67" s="380"/>
      <c r="G67" s="1071">
        <f>'Номенклатура продуктов'!D50</f>
        <v>1</v>
      </c>
      <c r="H67" s="410"/>
      <c r="I67" s="1579"/>
      <c r="J67" s="1579"/>
      <c r="K67" s="1579"/>
      <c r="L67" s="1579"/>
      <c r="M67" s="1580"/>
      <c r="N67" s="1617">
        <f>N55*G67/'ТРАНСП 1'!J7</f>
        <v>2.5733898621306381</v>
      </c>
    </row>
    <row r="75" spans="1:47" x14ac:dyDescent="0.25">
      <c r="P75" s="373" t="s">
        <v>158</v>
      </c>
    </row>
  </sheetData>
  <mergeCells count="5">
    <mergeCell ref="A3:G3"/>
    <mergeCell ref="I4:N4"/>
    <mergeCell ref="A60:G60"/>
    <mergeCell ref="A4:G4"/>
    <mergeCell ref="I60:N62"/>
  </mergeCells>
  <conditionalFormatting sqref="A11:A13">
    <cfRule type="cellIs" dxfId="139" priority="16" operator="equal">
      <formula>0</formula>
    </cfRule>
  </conditionalFormatting>
  <conditionalFormatting sqref="A15:A17">
    <cfRule type="cellIs" dxfId="138" priority="15" operator="equal">
      <formula>0</formula>
    </cfRule>
  </conditionalFormatting>
  <conditionalFormatting sqref="A20:A21">
    <cfRule type="cellIs" dxfId="137" priority="14" operator="equal">
      <formula>0</formula>
    </cfRule>
  </conditionalFormatting>
  <conditionalFormatting sqref="A24:A25">
    <cfRule type="cellIs" dxfId="136" priority="13" operator="equal">
      <formula>0</formula>
    </cfRule>
  </conditionalFormatting>
  <conditionalFormatting sqref="A28:A29">
    <cfRule type="cellIs" dxfId="135" priority="12" operator="equal">
      <formula>0</formula>
    </cfRule>
  </conditionalFormatting>
  <conditionalFormatting sqref="A32:A33">
    <cfRule type="cellIs" dxfId="134" priority="11" operator="equal">
      <formula>0</formula>
    </cfRule>
  </conditionalFormatting>
  <conditionalFormatting sqref="A40:A41">
    <cfRule type="cellIs" dxfId="133" priority="10" operator="equal">
      <formula>0</formula>
    </cfRule>
  </conditionalFormatting>
  <conditionalFormatting sqref="A44:A45">
    <cfRule type="cellIs" dxfId="132" priority="9" operator="equal">
      <formula>0</formula>
    </cfRule>
  </conditionalFormatting>
  <conditionalFormatting sqref="A48:A49">
    <cfRule type="cellIs" dxfId="131" priority="8" operator="equal">
      <formula>0</formula>
    </cfRule>
  </conditionalFormatting>
  <conditionalFormatting sqref="A23">
    <cfRule type="cellIs" dxfId="130" priority="7" operator="equal">
      <formula>0</formula>
    </cfRule>
  </conditionalFormatting>
  <conditionalFormatting sqref="A27">
    <cfRule type="cellIs" dxfId="129" priority="6" operator="equal">
      <formula>0</formula>
    </cfRule>
  </conditionalFormatting>
  <conditionalFormatting sqref="A19">
    <cfRule type="cellIs" dxfId="128" priority="1" operator="equal">
      <formula>0</formula>
    </cfRule>
  </conditionalFormatting>
  <conditionalFormatting sqref="A31">
    <cfRule type="cellIs" dxfId="127" priority="5" operator="equal">
      <formula>0</formula>
    </cfRule>
  </conditionalFormatting>
  <conditionalFormatting sqref="A39">
    <cfRule type="cellIs" dxfId="126" priority="4" operator="equal">
      <formula>0</formula>
    </cfRule>
  </conditionalFormatting>
  <conditionalFormatting sqref="A43">
    <cfRule type="cellIs" dxfId="125" priority="3" operator="equal">
      <formula>0</formula>
    </cfRule>
  </conditionalFormatting>
  <conditionalFormatting sqref="A47">
    <cfRule type="cellIs" dxfId="124" priority="2" operator="equal">
      <formula>0</formula>
    </cfRule>
  </conditionalFormatting>
  <pageMargins left="0.7" right="0.7" top="0.75" bottom="0.75" header="0.3" footer="0.3"/>
  <pageSetup paperSize="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251"/>
  <sheetViews>
    <sheetView workbookViewId="0">
      <selection activeCell="K60" sqref="K60"/>
    </sheetView>
  </sheetViews>
  <sheetFormatPr defaultRowHeight="15" x14ac:dyDescent="0.25"/>
  <cols>
    <col min="1" max="1" width="37.85546875" style="397" customWidth="1"/>
    <col min="2" max="5" width="11.28515625" style="372" customWidth="1"/>
    <col min="6" max="6" width="11.28515625" style="373" customWidth="1"/>
    <col min="7" max="7" width="13.28515625" style="373" customWidth="1"/>
    <col min="8" max="8" width="33.28515625" style="413" customWidth="1"/>
    <col min="9" max="9" width="13.42578125" style="373" customWidth="1"/>
    <col min="10" max="10" width="37.7109375" style="373" customWidth="1"/>
    <col min="11" max="11" width="15" style="373" customWidth="1"/>
    <col min="12" max="16" width="13.42578125" style="373" customWidth="1"/>
    <col min="17" max="17" width="2.85546875" style="373" customWidth="1"/>
    <col min="18" max="18" width="34.28515625" style="373" customWidth="1"/>
    <col min="19" max="23" width="9.140625" style="372"/>
    <col min="24" max="39" width="9.140625" style="374"/>
    <col min="40" max="16384" width="9.140625" style="373"/>
  </cols>
  <sheetData>
    <row r="1" spans="1:39" ht="16.5" thickBot="1" x14ac:dyDescent="0.3">
      <c r="C1" s="412"/>
      <c r="D1" s="412"/>
      <c r="E1" s="412"/>
      <c r="F1" s="412"/>
      <c r="G1" s="412"/>
      <c r="O1" s="1598">
        <f>SUM(B7:G57)</f>
        <v>201900</v>
      </c>
    </row>
    <row r="2" spans="1:39" ht="25.5" customHeight="1" x14ac:dyDescent="0.25">
      <c r="A2" s="1832" t="s">
        <v>719</v>
      </c>
      <c r="B2" s="1832"/>
      <c r="C2" s="1832"/>
      <c r="D2" s="1832"/>
      <c r="E2" s="1832"/>
      <c r="F2" s="1832"/>
      <c r="G2" s="1832"/>
      <c r="H2" s="1832"/>
      <c r="R2" s="386" t="s">
        <v>730</v>
      </c>
      <c r="S2" s="1088">
        <f>'Ресурсы ОС и НМА'!X2</f>
        <v>370000</v>
      </c>
    </row>
    <row r="3" spans="1:39" s="378" customFormat="1" ht="45.75" customHeight="1" thickBot="1" x14ac:dyDescent="0.3">
      <c r="A3" s="414"/>
      <c r="B3" s="1827" t="s">
        <v>892</v>
      </c>
      <c r="C3" s="1828"/>
      <c r="D3" s="1828"/>
      <c r="E3" s="1828"/>
      <c r="F3" s="1828"/>
      <c r="G3" s="1829"/>
      <c r="H3" s="1830" t="s">
        <v>720</v>
      </c>
      <c r="R3" s="386" t="s">
        <v>731</v>
      </c>
      <c r="S3" s="1088">
        <f>'Ресурсы ОС и НМА'!X3</f>
        <v>2000</v>
      </c>
      <c r="T3" s="377"/>
      <c r="U3" s="377"/>
      <c r="V3" s="377"/>
      <c r="W3" s="377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</row>
    <row r="4" spans="1:39" s="394" customFormat="1" ht="41.25" customHeight="1" x14ac:dyDescent="0.25">
      <c r="A4" s="94" t="s">
        <v>158</v>
      </c>
      <c r="B4" s="339" t="s">
        <v>711</v>
      </c>
      <c r="C4" s="339" t="s">
        <v>712</v>
      </c>
      <c r="D4" s="339" t="s">
        <v>713</v>
      </c>
      <c r="E4" s="339" t="s">
        <v>383</v>
      </c>
      <c r="F4" s="339" t="s">
        <v>382</v>
      </c>
      <c r="G4" s="337" t="s">
        <v>381</v>
      </c>
      <c r="H4" s="1831"/>
      <c r="I4" s="373"/>
      <c r="J4" s="373"/>
      <c r="K4" s="373"/>
      <c r="L4" s="373"/>
      <c r="M4" s="373"/>
      <c r="N4" s="373"/>
      <c r="O4" s="373"/>
      <c r="P4" s="373"/>
      <c r="Q4" s="373"/>
      <c r="R4" s="386" t="s">
        <v>732</v>
      </c>
      <c r="S4" s="1089">
        <f>O1</f>
        <v>201900</v>
      </c>
      <c r="T4" s="372"/>
      <c r="U4" s="372"/>
      <c r="V4" s="372"/>
      <c r="W4" s="372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</row>
    <row r="5" spans="1:39" s="394" customFormat="1" ht="23.25" customHeight="1" x14ac:dyDescent="0.25">
      <c r="A5" s="336" t="s">
        <v>387</v>
      </c>
      <c r="B5" s="335"/>
      <c r="C5" s="335"/>
      <c r="D5" s="335"/>
      <c r="E5" s="335"/>
      <c r="F5" s="335"/>
      <c r="G5" s="335"/>
      <c r="H5" s="345"/>
      <c r="I5" s="373"/>
      <c r="J5" s="373"/>
      <c r="K5" s="373"/>
      <c r="L5" s="373"/>
      <c r="M5" s="373"/>
      <c r="N5" s="373"/>
      <c r="O5" s="373"/>
      <c r="P5" s="373"/>
      <c r="Q5" s="373"/>
      <c r="R5" s="1090" t="s">
        <v>733</v>
      </c>
      <c r="S5" s="1088">
        <f>SUM(S2:S4)</f>
        <v>573900</v>
      </c>
      <c r="T5" s="372"/>
      <c r="U5" s="372"/>
      <c r="V5" s="372"/>
      <c r="W5" s="372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</row>
    <row r="6" spans="1:39" x14ac:dyDescent="0.25">
      <c r="A6" s="87" t="s">
        <v>380</v>
      </c>
      <c r="B6" s="53"/>
      <c r="C6" s="53"/>
      <c r="D6" s="41"/>
      <c r="E6" s="41"/>
      <c r="F6" s="41"/>
      <c r="G6" s="197"/>
      <c r="H6" s="1586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</row>
    <row r="7" spans="1:39" ht="24" x14ac:dyDescent="0.25">
      <c r="A7" s="86" t="s">
        <v>366</v>
      </c>
      <c r="B7" s="1565"/>
      <c r="C7" s="1565"/>
      <c r="D7" s="1566"/>
      <c r="E7" s="1566"/>
      <c r="F7" s="1566"/>
      <c r="G7" s="1589">
        <v>0</v>
      </c>
      <c r="H7" s="158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</row>
    <row r="8" spans="1:39" ht="15.75" x14ac:dyDescent="0.25">
      <c r="A8" s="86" t="s">
        <v>365</v>
      </c>
      <c r="B8" s="1565"/>
      <c r="C8" s="1565"/>
      <c r="D8" s="1566"/>
      <c r="E8" s="1566"/>
      <c r="F8" s="1566"/>
      <c r="G8" s="1589">
        <v>100</v>
      </c>
      <c r="H8" s="1583" t="s">
        <v>406</v>
      </c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</row>
    <row r="9" spans="1:39" x14ac:dyDescent="0.25">
      <c r="A9" s="87" t="s">
        <v>379</v>
      </c>
      <c r="B9" s="1567"/>
      <c r="C9" s="1567"/>
      <c r="D9" s="1567"/>
      <c r="E9" s="1567"/>
      <c r="F9" s="1567"/>
      <c r="G9" s="1590"/>
      <c r="H9" s="158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</row>
    <row r="10" spans="1:39" ht="25.5" x14ac:dyDescent="0.25">
      <c r="A10" s="86" t="s">
        <v>367</v>
      </c>
      <c r="B10" s="1565"/>
      <c r="C10" s="1566"/>
      <c r="D10" s="1566"/>
      <c r="E10" s="1566"/>
      <c r="F10" s="1566"/>
      <c r="G10" s="1589">
        <v>100</v>
      </c>
      <c r="H10" s="1583" t="s">
        <v>721</v>
      </c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</row>
    <row r="11" spans="1:39" ht="24" x14ac:dyDescent="0.25">
      <c r="A11" s="86" t="s">
        <v>366</v>
      </c>
      <c r="B11" s="1565"/>
      <c r="C11" s="1566"/>
      <c r="D11" s="1566"/>
      <c r="E11" s="1566"/>
      <c r="F11" s="1566"/>
      <c r="G11" s="1589">
        <v>0</v>
      </c>
      <c r="H11" s="158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</row>
    <row r="12" spans="1:39" ht="15.75" x14ac:dyDescent="0.25">
      <c r="A12" s="86" t="s">
        <v>365</v>
      </c>
      <c r="B12" s="1565"/>
      <c r="C12" s="1566"/>
      <c r="D12" s="1566"/>
      <c r="E12" s="1566"/>
      <c r="F12" s="1566"/>
      <c r="G12" s="1589">
        <v>0</v>
      </c>
      <c r="H12" s="158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</row>
    <row r="13" spans="1:39" ht="36" x14ac:dyDescent="0.25">
      <c r="A13" s="87" t="s">
        <v>378</v>
      </c>
      <c r="B13" s="1567"/>
      <c r="C13" s="1567"/>
      <c r="D13" s="1568"/>
      <c r="E13" s="1567"/>
      <c r="F13" s="1568"/>
      <c r="G13" s="1590"/>
      <c r="H13" s="158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</row>
    <row r="14" spans="1:39" ht="25.5" x14ac:dyDescent="0.25">
      <c r="A14" s="86" t="s">
        <v>367</v>
      </c>
      <c r="B14" s="1589">
        <v>100</v>
      </c>
      <c r="C14" s="1566"/>
      <c r="D14" s="1566"/>
      <c r="E14" s="1566"/>
      <c r="F14" s="1566"/>
      <c r="G14" s="1591"/>
      <c r="H14" s="1583" t="s">
        <v>722</v>
      </c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</row>
    <row r="15" spans="1:39" ht="24" x14ac:dyDescent="0.25">
      <c r="A15" s="86" t="s">
        <v>366</v>
      </c>
      <c r="B15" s="1589">
        <v>0</v>
      </c>
      <c r="C15" s="1566"/>
      <c r="D15" s="1566"/>
      <c r="E15" s="1566"/>
      <c r="F15" s="1566"/>
      <c r="G15" s="1591"/>
      <c r="H15" s="158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</row>
    <row r="16" spans="1:39" ht="15.75" x14ac:dyDescent="0.25">
      <c r="A16" s="86" t="s">
        <v>365</v>
      </c>
      <c r="B16" s="1589">
        <v>100</v>
      </c>
      <c r="C16" s="1566"/>
      <c r="D16" s="1566"/>
      <c r="E16" s="1566"/>
      <c r="F16" s="1566"/>
      <c r="G16" s="1591"/>
      <c r="H16" s="1583" t="s">
        <v>405</v>
      </c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</row>
    <row r="17" spans="1:39" ht="36" x14ac:dyDescent="0.25">
      <c r="A17" s="87" t="s">
        <v>377</v>
      </c>
      <c r="B17" s="1567"/>
      <c r="C17" s="1567"/>
      <c r="D17" s="1568"/>
      <c r="E17" s="1567"/>
      <c r="F17" s="1568"/>
      <c r="G17" s="1590"/>
      <c r="H17" s="158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</row>
    <row r="18" spans="1:39" ht="25.5" x14ac:dyDescent="0.25">
      <c r="A18" s="86" t="s">
        <v>367</v>
      </c>
      <c r="B18" s="1565"/>
      <c r="C18" s="1589">
        <v>100</v>
      </c>
      <c r="D18" s="1566"/>
      <c r="E18" s="1566"/>
      <c r="F18" s="1566"/>
      <c r="G18" s="1591"/>
      <c r="H18" s="1583" t="s">
        <v>723</v>
      </c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</row>
    <row r="19" spans="1:39" ht="24" x14ac:dyDescent="0.25">
      <c r="A19" s="86" t="s">
        <v>366</v>
      </c>
      <c r="B19" s="1565"/>
      <c r="C19" s="1589">
        <v>0</v>
      </c>
      <c r="D19" s="1566"/>
      <c r="E19" s="1566"/>
      <c r="F19" s="1566"/>
      <c r="G19" s="1591"/>
      <c r="H19" s="158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</row>
    <row r="20" spans="1:39" ht="15.75" x14ac:dyDescent="0.25">
      <c r="A20" s="86" t="s">
        <v>365</v>
      </c>
      <c r="B20" s="1565"/>
      <c r="C20" s="1589">
        <v>100</v>
      </c>
      <c r="D20" s="1566"/>
      <c r="E20" s="1566"/>
      <c r="F20" s="1566"/>
      <c r="G20" s="1591"/>
      <c r="H20" s="1583" t="s">
        <v>404</v>
      </c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</row>
    <row r="21" spans="1:39" x14ac:dyDescent="0.25">
      <c r="A21" s="91" t="s">
        <v>376</v>
      </c>
      <c r="B21" s="1567"/>
      <c r="C21" s="1567"/>
      <c r="D21" s="1567"/>
      <c r="E21" s="1567"/>
      <c r="F21" s="1567"/>
      <c r="G21" s="1590"/>
      <c r="H21" s="158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</row>
    <row r="22" spans="1:39" ht="15.75" x14ac:dyDescent="0.25">
      <c r="A22" s="86" t="s">
        <v>367</v>
      </c>
      <c r="B22" s="1565"/>
      <c r="C22" s="1566"/>
      <c r="D22" s="1566"/>
      <c r="E22" s="1566"/>
      <c r="F22" s="1566"/>
      <c r="G22" s="1592"/>
      <c r="H22" s="158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</row>
    <row r="23" spans="1:39" ht="24" x14ac:dyDescent="0.25">
      <c r="A23" s="86" t="s">
        <v>366</v>
      </c>
      <c r="B23" s="1565"/>
      <c r="C23" s="1566"/>
      <c r="D23" s="1566"/>
      <c r="E23" s="1566"/>
      <c r="F23" s="1566"/>
      <c r="G23" s="1592"/>
      <c r="H23" s="158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</row>
    <row r="24" spans="1:39" ht="15.75" x14ac:dyDescent="0.25">
      <c r="A24" s="86" t="s">
        <v>365</v>
      </c>
      <c r="B24" s="1565"/>
      <c r="C24" s="1566"/>
      <c r="D24" s="1566"/>
      <c r="E24" s="1566"/>
      <c r="F24" s="1566"/>
      <c r="G24" s="1592"/>
      <c r="H24" s="158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</row>
    <row r="25" spans="1:39" x14ac:dyDescent="0.25">
      <c r="A25" s="87" t="s">
        <v>375</v>
      </c>
      <c r="B25" s="1567"/>
      <c r="C25" s="1567"/>
      <c r="D25" s="1567"/>
      <c r="E25" s="1567"/>
      <c r="F25" s="1567"/>
      <c r="G25" s="1590"/>
      <c r="H25" s="158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</row>
    <row r="26" spans="1:39" ht="15.75" x14ac:dyDescent="0.25">
      <c r="A26" s="86" t="s">
        <v>367</v>
      </c>
      <c r="B26" s="1589">
        <v>100000</v>
      </c>
      <c r="C26" s="1566"/>
      <c r="D26" s="1566"/>
      <c r="E26" s="1566"/>
      <c r="F26" s="1566"/>
      <c r="G26" s="1591"/>
      <c r="H26" s="1583" t="s">
        <v>402</v>
      </c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</row>
    <row r="27" spans="1:39" ht="24" x14ac:dyDescent="0.25">
      <c r="A27" s="86" t="s">
        <v>366</v>
      </c>
      <c r="B27" s="1589">
        <v>0</v>
      </c>
      <c r="C27" s="1566"/>
      <c r="D27" s="1566"/>
      <c r="E27" s="1566"/>
      <c r="F27" s="1566"/>
      <c r="G27" s="1591"/>
      <c r="H27" s="158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</row>
    <row r="28" spans="1:39" ht="15.75" x14ac:dyDescent="0.25">
      <c r="A28" s="86" t="s">
        <v>365</v>
      </c>
      <c r="B28" s="1589">
        <v>100</v>
      </c>
      <c r="C28" s="1566"/>
      <c r="D28" s="1566"/>
      <c r="E28" s="1566"/>
      <c r="F28" s="1566"/>
      <c r="G28" s="1591"/>
      <c r="H28" s="1583" t="s">
        <v>403</v>
      </c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</row>
    <row r="29" spans="1:39" x14ac:dyDescent="0.25">
      <c r="A29" s="87" t="s">
        <v>16</v>
      </c>
      <c r="B29" s="1567"/>
      <c r="C29" s="1567"/>
      <c r="D29" s="1567"/>
      <c r="E29" s="1567"/>
      <c r="F29" s="1567"/>
      <c r="G29" s="1590"/>
      <c r="H29" s="158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</row>
    <row r="30" spans="1:39" ht="15.75" x14ac:dyDescent="0.25">
      <c r="A30" s="86" t="s">
        <v>367</v>
      </c>
      <c r="B30" s="1565"/>
      <c r="C30" s="1589">
        <v>100000</v>
      </c>
      <c r="D30" s="1566"/>
      <c r="E30" s="1566"/>
      <c r="F30" s="1566"/>
      <c r="G30" s="1591"/>
      <c r="H30" s="1583" t="s">
        <v>402</v>
      </c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</row>
    <row r="31" spans="1:39" ht="24" x14ac:dyDescent="0.25">
      <c r="A31" s="86" t="s">
        <v>366</v>
      </c>
      <c r="B31" s="1565"/>
      <c r="C31" s="1589">
        <v>0</v>
      </c>
      <c r="D31" s="1566"/>
      <c r="E31" s="1566"/>
      <c r="F31" s="1566"/>
      <c r="G31" s="1591"/>
      <c r="H31" s="158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</row>
    <row r="32" spans="1:39" ht="15.75" x14ac:dyDescent="0.25">
      <c r="A32" s="86" t="s">
        <v>365</v>
      </c>
      <c r="B32" s="1565"/>
      <c r="C32" s="1589">
        <v>0</v>
      </c>
      <c r="D32" s="1566"/>
      <c r="E32" s="1566"/>
      <c r="F32" s="1566"/>
      <c r="G32" s="1591"/>
      <c r="H32" s="158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3"/>
      <c r="AL32" s="373"/>
      <c r="AM32" s="373"/>
    </row>
    <row r="33" spans="1:39" ht="30" x14ac:dyDescent="0.25">
      <c r="A33" s="90" t="s">
        <v>374</v>
      </c>
      <c r="B33" s="1565"/>
      <c r="C33" s="1565"/>
      <c r="D33" s="1589">
        <v>0</v>
      </c>
      <c r="E33" s="1565"/>
      <c r="F33" s="1589">
        <v>100</v>
      </c>
      <c r="G33" s="1593"/>
      <c r="H33" s="1583" t="s">
        <v>401</v>
      </c>
      <c r="J33" s="1102" t="s">
        <v>738</v>
      </c>
      <c r="K33" s="1599" t="s">
        <v>893</v>
      </c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</row>
    <row r="34" spans="1:39" ht="25.5" x14ac:dyDescent="0.25">
      <c r="A34" s="90" t="s">
        <v>373</v>
      </c>
      <c r="B34" s="1565"/>
      <c r="C34" s="1565"/>
      <c r="D34" s="1589">
        <v>0</v>
      </c>
      <c r="E34" s="1565"/>
      <c r="F34" s="1589">
        <v>100</v>
      </c>
      <c r="G34" s="1593"/>
      <c r="H34" s="1583" t="s">
        <v>400</v>
      </c>
      <c r="J34" s="1101" t="s">
        <v>739</v>
      </c>
      <c r="K34" s="1600">
        <f>E36/'Номенклатура продуктов'!D27</f>
        <v>10</v>
      </c>
      <c r="X34" s="373"/>
      <c r="Y34" s="373"/>
      <c r="Z34" s="373"/>
      <c r="AA34" s="373"/>
      <c r="AB34" s="373"/>
      <c r="AC34" s="373"/>
      <c r="AD34" s="373"/>
      <c r="AE34" s="373"/>
      <c r="AF34" s="373"/>
      <c r="AG34" s="373"/>
      <c r="AH34" s="373"/>
      <c r="AI34" s="373"/>
      <c r="AJ34" s="373"/>
      <c r="AK34" s="373"/>
      <c r="AL34" s="373"/>
      <c r="AM34" s="373"/>
    </row>
    <row r="35" spans="1:39" ht="15.75" x14ac:dyDescent="0.25">
      <c r="A35" s="90" t="s">
        <v>372</v>
      </c>
      <c r="B35" s="1565"/>
      <c r="C35" s="1565"/>
      <c r="D35" s="1589">
        <v>0</v>
      </c>
      <c r="E35" s="1565"/>
      <c r="F35" s="1589">
        <v>100</v>
      </c>
      <c r="G35" s="1593"/>
      <c r="H35" s="1583" t="s">
        <v>399</v>
      </c>
      <c r="J35" s="1101" t="s">
        <v>740</v>
      </c>
      <c r="K35" s="1600">
        <f>F36/'Номенклатура продуктов'!D42</f>
        <v>10</v>
      </c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</row>
    <row r="36" spans="1:39" ht="24" x14ac:dyDescent="0.25">
      <c r="A36" s="89" t="s">
        <v>371</v>
      </c>
      <c r="B36" s="1565"/>
      <c r="C36" s="1565"/>
      <c r="D36" s="1566"/>
      <c r="E36" s="1589">
        <v>100</v>
      </c>
      <c r="F36" s="1589">
        <v>100</v>
      </c>
      <c r="G36" s="1593"/>
      <c r="H36" s="1583" t="s">
        <v>398</v>
      </c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3"/>
      <c r="AK36" s="373"/>
      <c r="AL36" s="373"/>
      <c r="AM36" s="373"/>
    </row>
    <row r="37" spans="1:39" ht="24.75" x14ac:dyDescent="0.25">
      <c r="A37" s="88" t="s">
        <v>390</v>
      </c>
      <c r="B37" s="1567"/>
      <c r="C37" s="1567"/>
      <c r="D37" s="1567"/>
      <c r="E37" s="1567"/>
      <c r="F37" s="1567"/>
      <c r="G37" s="1590"/>
      <c r="H37" s="158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</row>
    <row r="38" spans="1:39" x14ac:dyDescent="0.25">
      <c r="A38" s="86" t="s">
        <v>367</v>
      </c>
      <c r="B38" s="1565"/>
      <c r="C38" s="1566"/>
      <c r="D38" s="1566"/>
      <c r="E38" s="1566"/>
      <c r="F38" s="1566"/>
      <c r="G38" s="1591"/>
      <c r="H38" s="158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  <c r="AM38" s="373"/>
    </row>
    <row r="39" spans="1:39" ht="24" x14ac:dyDescent="0.25">
      <c r="A39" s="86" t="s">
        <v>366</v>
      </c>
      <c r="B39" s="1565"/>
      <c r="C39" s="1566"/>
      <c r="D39" s="1566"/>
      <c r="E39" s="1589">
        <v>0</v>
      </c>
      <c r="F39" s="1589">
        <v>0</v>
      </c>
      <c r="G39" s="1591"/>
      <c r="H39" s="158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</row>
    <row r="40" spans="1:39" ht="15.75" x14ac:dyDescent="0.25">
      <c r="A40" s="86" t="s">
        <v>365</v>
      </c>
      <c r="B40" s="1565"/>
      <c r="C40" s="1566"/>
      <c r="D40" s="1566"/>
      <c r="E40" s="1589">
        <v>0</v>
      </c>
      <c r="F40" s="1589">
        <v>0</v>
      </c>
      <c r="G40" s="1591"/>
      <c r="H40" s="158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</row>
    <row r="41" spans="1:39" ht="24.75" x14ac:dyDescent="0.25">
      <c r="A41" s="88" t="s">
        <v>369</v>
      </c>
      <c r="B41" s="1567"/>
      <c r="C41" s="1567"/>
      <c r="D41" s="1567"/>
      <c r="E41" s="1567"/>
      <c r="F41" s="1567"/>
      <c r="G41" s="1590"/>
      <c r="H41" s="158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</row>
    <row r="42" spans="1:39" ht="19.5" customHeight="1" x14ac:dyDescent="0.25">
      <c r="A42" s="86" t="s">
        <v>367</v>
      </c>
      <c r="B42" s="1565"/>
      <c r="C42" s="1566"/>
      <c r="D42" s="1566"/>
      <c r="E42" s="1566"/>
      <c r="F42" s="1566"/>
      <c r="G42" s="1591"/>
      <c r="H42" s="158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</row>
    <row r="43" spans="1:39" ht="24" x14ac:dyDescent="0.25">
      <c r="A43" s="86" t="s">
        <v>366</v>
      </c>
      <c r="B43" s="1565"/>
      <c r="C43" s="1566"/>
      <c r="D43" s="1566"/>
      <c r="E43" s="1589">
        <v>0</v>
      </c>
      <c r="F43" s="1589">
        <v>0</v>
      </c>
      <c r="G43" s="1591"/>
      <c r="H43" s="158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73"/>
      <c r="AL43" s="373"/>
      <c r="AM43" s="373"/>
    </row>
    <row r="44" spans="1:39" ht="15.75" x14ac:dyDescent="0.25">
      <c r="A44" s="86" t="s">
        <v>365</v>
      </c>
      <c r="B44" s="1565"/>
      <c r="C44" s="1566"/>
      <c r="D44" s="1566"/>
      <c r="E44" s="1589">
        <v>0</v>
      </c>
      <c r="F44" s="1589">
        <v>0</v>
      </c>
      <c r="G44" s="1591"/>
      <c r="H44" s="158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  <c r="AJ44" s="373"/>
      <c r="AK44" s="373"/>
      <c r="AL44" s="373"/>
      <c r="AM44" s="373"/>
    </row>
    <row r="45" spans="1:39" ht="24" x14ac:dyDescent="0.25">
      <c r="A45" s="87" t="s">
        <v>389</v>
      </c>
      <c r="B45" s="1567"/>
      <c r="C45" s="1567"/>
      <c r="D45" s="1567"/>
      <c r="E45" s="1567"/>
      <c r="F45" s="1567"/>
      <c r="G45" s="1590"/>
      <c r="H45" s="158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</row>
    <row r="46" spans="1:39" x14ac:dyDescent="0.25">
      <c r="A46" s="86" t="s">
        <v>367</v>
      </c>
      <c r="B46" s="1565"/>
      <c r="C46" s="1566"/>
      <c r="D46" s="1566"/>
      <c r="E46" s="1566"/>
      <c r="F46" s="1566"/>
      <c r="G46" s="1591"/>
      <c r="H46" s="158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</row>
    <row r="47" spans="1:39" ht="24" x14ac:dyDescent="0.25">
      <c r="A47" s="86" t="s">
        <v>366</v>
      </c>
      <c r="B47" s="1565"/>
      <c r="C47" s="1566"/>
      <c r="D47" s="1566"/>
      <c r="E47" s="1589">
        <v>0</v>
      </c>
      <c r="F47" s="1589">
        <v>0</v>
      </c>
      <c r="G47" s="1591"/>
      <c r="H47" s="1583"/>
      <c r="X47" s="373"/>
      <c r="Y47" s="373"/>
      <c r="Z47" s="373"/>
      <c r="AA47" s="373"/>
      <c r="AB47" s="373"/>
      <c r="AC47" s="373"/>
      <c r="AD47" s="373"/>
      <c r="AE47" s="373"/>
      <c r="AF47" s="373"/>
      <c r="AG47" s="373"/>
      <c r="AH47" s="373"/>
      <c r="AI47" s="373"/>
      <c r="AJ47" s="373"/>
      <c r="AK47" s="373"/>
      <c r="AL47" s="373"/>
      <c r="AM47" s="373"/>
    </row>
    <row r="48" spans="1:39" ht="15.75" x14ac:dyDescent="0.25">
      <c r="A48" s="86" t="s">
        <v>365</v>
      </c>
      <c r="B48" s="1565"/>
      <c r="C48" s="1566"/>
      <c r="D48" s="1566"/>
      <c r="E48" s="1589">
        <v>0</v>
      </c>
      <c r="F48" s="1589">
        <v>0</v>
      </c>
      <c r="G48" s="1591"/>
      <c r="H48" s="1583"/>
      <c r="X48" s="373"/>
      <c r="Y48" s="373"/>
      <c r="Z48" s="373"/>
      <c r="AA48" s="373"/>
      <c r="AB48" s="373"/>
      <c r="AC48" s="373"/>
      <c r="AD48" s="373"/>
      <c r="AE48" s="373"/>
      <c r="AF48" s="373"/>
      <c r="AG48" s="373"/>
      <c r="AH48" s="373"/>
      <c r="AI48" s="373"/>
      <c r="AJ48" s="373"/>
      <c r="AK48" s="373"/>
      <c r="AL48" s="373"/>
      <c r="AM48" s="373"/>
    </row>
    <row r="49" spans="1:39" x14ac:dyDescent="0.25">
      <c r="A49" s="84" t="s">
        <v>364</v>
      </c>
      <c r="B49" s="1568"/>
      <c r="C49" s="1568"/>
      <c r="D49" s="1568"/>
      <c r="E49" s="1568"/>
      <c r="F49" s="1568"/>
      <c r="G49" s="1594"/>
      <c r="H49" s="1584"/>
      <c r="X49" s="373"/>
      <c r="Y49" s="373"/>
      <c r="Z49" s="373"/>
      <c r="AA49" s="373"/>
      <c r="AB49" s="373"/>
      <c r="AC49" s="373"/>
      <c r="AD49" s="373"/>
      <c r="AE49" s="373"/>
      <c r="AF49" s="373"/>
      <c r="AG49" s="373"/>
      <c r="AH49" s="373"/>
      <c r="AI49" s="373"/>
      <c r="AJ49" s="373"/>
      <c r="AK49" s="373"/>
      <c r="AL49" s="373"/>
      <c r="AM49" s="373"/>
    </row>
    <row r="50" spans="1:39" ht="46.5" customHeight="1" x14ac:dyDescent="0.25">
      <c r="A50" s="340" t="s">
        <v>363</v>
      </c>
      <c r="B50" s="1595"/>
      <c r="C50" s="1595"/>
      <c r="D50" s="1595"/>
      <c r="E50" s="1595"/>
      <c r="F50" s="1595"/>
      <c r="G50" s="1595"/>
      <c r="H50" s="1587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3"/>
      <c r="AM50" s="373"/>
    </row>
    <row r="51" spans="1:39" ht="27.75" customHeight="1" x14ac:dyDescent="0.25">
      <c r="A51" s="79" t="s">
        <v>362</v>
      </c>
      <c r="B51" s="1572"/>
      <c r="C51" s="1572"/>
      <c r="D51" s="1565"/>
      <c r="E51" s="1565"/>
      <c r="F51" s="1596"/>
      <c r="G51" s="1589">
        <v>100</v>
      </c>
      <c r="H51" s="1585" t="s">
        <v>397</v>
      </c>
      <c r="X51" s="373"/>
      <c r="Y51" s="373"/>
      <c r="Z51" s="373"/>
      <c r="AA51" s="373"/>
      <c r="AB51" s="373"/>
      <c r="AC51" s="373"/>
      <c r="AD51" s="373"/>
      <c r="AE51" s="373"/>
      <c r="AF51" s="373"/>
      <c r="AG51" s="373"/>
      <c r="AH51" s="373"/>
      <c r="AI51" s="373"/>
      <c r="AJ51" s="373"/>
      <c r="AK51" s="373"/>
      <c r="AL51" s="373"/>
      <c r="AM51" s="373"/>
    </row>
    <row r="52" spans="1:39" s="372" customFormat="1" ht="15.75" x14ac:dyDescent="0.25">
      <c r="A52" s="416" t="s">
        <v>361</v>
      </c>
      <c r="B52" s="1565"/>
      <c r="C52" s="1565"/>
      <c r="D52" s="1565"/>
      <c r="E52" s="1565"/>
      <c r="F52" s="1565"/>
      <c r="G52" s="1589">
        <v>100</v>
      </c>
      <c r="H52" s="1585" t="s">
        <v>396</v>
      </c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</row>
    <row r="53" spans="1:39" s="372" customFormat="1" ht="15.75" x14ac:dyDescent="0.25">
      <c r="A53" s="77" t="s">
        <v>360</v>
      </c>
      <c r="B53" s="1565"/>
      <c r="C53" s="1565"/>
      <c r="D53" s="1565"/>
      <c r="E53" s="1565"/>
      <c r="F53" s="1565"/>
      <c r="G53" s="1589">
        <v>100</v>
      </c>
      <c r="H53" s="1585" t="s">
        <v>395</v>
      </c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</row>
    <row r="54" spans="1:39" s="372" customFormat="1" ht="15.75" x14ac:dyDescent="0.25">
      <c r="A54" s="77" t="s">
        <v>359</v>
      </c>
      <c r="B54" s="1565"/>
      <c r="C54" s="1565"/>
      <c r="D54" s="1565"/>
      <c r="E54" s="1565"/>
      <c r="F54" s="1565"/>
      <c r="G54" s="1589">
        <v>100</v>
      </c>
      <c r="H54" s="1585" t="s">
        <v>394</v>
      </c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</row>
    <row r="55" spans="1:39" s="372" customFormat="1" ht="15.75" x14ac:dyDescent="0.25">
      <c r="A55" s="77" t="s">
        <v>358</v>
      </c>
      <c r="B55" s="1565"/>
      <c r="C55" s="1565"/>
      <c r="D55" s="1565"/>
      <c r="E55" s="1565"/>
      <c r="F55" s="1565"/>
      <c r="G55" s="1589">
        <v>100</v>
      </c>
      <c r="H55" s="1585" t="s">
        <v>393</v>
      </c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</row>
    <row r="56" spans="1:39" s="372" customFormat="1" ht="25.5" x14ac:dyDescent="0.25">
      <c r="A56" s="417" t="s">
        <v>357</v>
      </c>
      <c r="B56" s="1565"/>
      <c r="C56" s="1565"/>
      <c r="D56" s="1565"/>
      <c r="E56" s="1565"/>
      <c r="F56" s="1565"/>
      <c r="G56" s="1589">
        <v>100</v>
      </c>
      <c r="H56" s="1585" t="s">
        <v>392</v>
      </c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</row>
    <row r="57" spans="1:39" s="372" customFormat="1" ht="16.5" thickBot="1" x14ac:dyDescent="0.3">
      <c r="A57" s="76" t="s">
        <v>356</v>
      </c>
      <c r="B57" s="1597"/>
      <c r="C57" s="1597"/>
      <c r="D57" s="1597"/>
      <c r="E57" s="1597"/>
      <c r="F57" s="1597"/>
      <c r="G57" s="1589">
        <v>100</v>
      </c>
      <c r="H57" s="1588" t="s">
        <v>391</v>
      </c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</row>
    <row r="58" spans="1:39" x14ac:dyDescent="0.25"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</row>
    <row r="59" spans="1:39" x14ac:dyDescent="0.25">
      <c r="X59" s="373"/>
      <c r="Y59" s="373"/>
      <c r="Z59" s="373"/>
      <c r="AA59" s="373"/>
      <c r="AB59" s="373"/>
      <c r="AC59" s="373"/>
      <c r="AD59" s="373"/>
      <c r="AE59" s="373"/>
      <c r="AF59" s="373"/>
      <c r="AG59" s="373"/>
      <c r="AH59" s="373"/>
      <c r="AI59" s="373"/>
      <c r="AJ59" s="373"/>
      <c r="AK59" s="373"/>
      <c r="AL59" s="373"/>
    </row>
    <row r="60" spans="1:39" ht="15.75" x14ac:dyDescent="0.25">
      <c r="A60" s="1824" t="s">
        <v>917</v>
      </c>
      <c r="B60" s="1825"/>
      <c r="C60" s="1825"/>
      <c r="D60" s="1825"/>
      <c r="E60" s="1825"/>
      <c r="F60" s="1825"/>
      <c r="G60" s="1826"/>
      <c r="H60" s="382"/>
      <c r="X60" s="373"/>
      <c r="Y60" s="373"/>
      <c r="Z60" s="373"/>
      <c r="AA60" s="373"/>
      <c r="AB60" s="373"/>
      <c r="AC60" s="373"/>
      <c r="AD60" s="373"/>
      <c r="AE60" s="373"/>
      <c r="AF60" s="373"/>
      <c r="AG60" s="373"/>
      <c r="AH60" s="373"/>
      <c r="AI60" s="373"/>
      <c r="AJ60" s="373"/>
      <c r="AK60" s="373"/>
      <c r="AL60" s="373"/>
    </row>
    <row r="61" spans="1:39" ht="57" customHeight="1" x14ac:dyDescent="0.25">
      <c r="A61" s="1363" t="s">
        <v>911</v>
      </c>
      <c r="B61" s="1363" t="s">
        <v>903</v>
      </c>
      <c r="C61" s="1619"/>
      <c r="D61" s="1619"/>
      <c r="E61" s="1619"/>
      <c r="F61" s="1619"/>
      <c r="G61" s="474" t="s">
        <v>912</v>
      </c>
      <c r="H61" s="1621"/>
      <c r="X61" s="373"/>
      <c r="Y61" s="373"/>
      <c r="Z61" s="373"/>
      <c r="AA61" s="373"/>
      <c r="AB61" s="373"/>
      <c r="AC61" s="373"/>
      <c r="AD61" s="373"/>
      <c r="AE61" s="373"/>
      <c r="AF61" s="373"/>
      <c r="AG61" s="373"/>
      <c r="AH61" s="373"/>
      <c r="AI61" s="373"/>
      <c r="AJ61" s="373"/>
      <c r="AK61" s="373"/>
      <c r="AL61" s="373"/>
    </row>
    <row r="62" spans="1:39" ht="15.75" x14ac:dyDescent="0.25">
      <c r="A62" s="418" t="s">
        <v>913</v>
      </c>
      <c r="B62" s="411">
        <v>50</v>
      </c>
      <c r="C62" s="381"/>
      <c r="D62" s="381"/>
      <c r="E62" s="373"/>
      <c r="F62" s="382"/>
      <c r="G62" s="1601">
        <f>B62</f>
        <v>50</v>
      </c>
      <c r="H62" s="382"/>
      <c r="X62" s="373"/>
      <c r="Y62" s="373"/>
      <c r="Z62" s="373"/>
      <c r="AA62" s="373"/>
      <c r="AB62" s="373"/>
      <c r="AC62" s="373"/>
      <c r="AD62" s="373"/>
      <c r="AE62" s="373"/>
      <c r="AF62" s="373"/>
      <c r="AG62" s="373"/>
      <c r="AH62" s="373"/>
      <c r="AI62" s="373"/>
      <c r="AJ62" s="373"/>
      <c r="AK62" s="373"/>
      <c r="AL62" s="373"/>
    </row>
    <row r="63" spans="1:39" ht="26.25" x14ac:dyDescent="0.25">
      <c r="A63" s="418" t="s">
        <v>634</v>
      </c>
      <c r="B63" s="381"/>
      <c r="C63" s="381"/>
      <c r="D63" s="381"/>
      <c r="E63" s="419"/>
      <c r="F63" s="382"/>
      <c r="G63" s="1602">
        <f>B64*B65</f>
        <v>20</v>
      </c>
      <c r="H63" s="382"/>
      <c r="X63" s="373"/>
      <c r="Y63" s="373"/>
      <c r="Z63" s="373"/>
      <c r="AA63" s="373"/>
      <c r="AB63" s="373"/>
      <c r="AC63" s="373"/>
      <c r="AD63" s="373"/>
      <c r="AE63" s="373"/>
      <c r="AF63" s="373"/>
      <c r="AG63" s="373"/>
      <c r="AH63" s="373"/>
      <c r="AI63" s="373"/>
      <c r="AJ63" s="373"/>
      <c r="AK63" s="373"/>
      <c r="AL63" s="373"/>
    </row>
    <row r="64" spans="1:39" ht="15.75" x14ac:dyDescent="0.25">
      <c r="A64" s="421" t="s">
        <v>727</v>
      </c>
      <c r="B64" s="411">
        <v>1</v>
      </c>
      <c r="C64" s="409"/>
      <c r="D64" s="422"/>
      <c r="E64" s="386"/>
      <c r="F64" s="423"/>
      <c r="G64" s="1603"/>
      <c r="H64" s="415"/>
      <c r="X64" s="373"/>
      <c r="Y64" s="373"/>
      <c r="Z64" s="373"/>
      <c r="AA64" s="373"/>
      <c r="AB64" s="373"/>
      <c r="AC64" s="373"/>
      <c r="AD64" s="373"/>
      <c r="AE64" s="373"/>
      <c r="AF64" s="373"/>
      <c r="AG64" s="373"/>
      <c r="AH64" s="373"/>
      <c r="AI64" s="373"/>
      <c r="AJ64" s="373"/>
      <c r="AK64" s="373"/>
      <c r="AL64" s="373"/>
    </row>
    <row r="65" spans="1:38" ht="15.75" x14ac:dyDescent="0.25">
      <c r="A65" s="421" t="s">
        <v>728</v>
      </c>
      <c r="B65" s="411">
        <v>20</v>
      </c>
      <c r="C65" s="409"/>
      <c r="D65" s="422"/>
      <c r="E65" s="386"/>
      <c r="F65" s="423"/>
      <c r="G65" s="1603"/>
      <c r="H65" s="415"/>
      <c r="X65" s="373"/>
      <c r="Y65" s="373"/>
      <c r="Z65" s="373"/>
      <c r="AA65" s="373"/>
      <c r="AB65" s="373"/>
      <c r="AC65" s="373"/>
      <c r="AD65" s="373"/>
      <c r="AE65" s="373"/>
      <c r="AF65" s="373"/>
      <c r="AG65" s="373"/>
      <c r="AH65" s="373"/>
      <c r="AI65" s="373"/>
      <c r="AJ65" s="373"/>
      <c r="AK65" s="373"/>
      <c r="AL65" s="373"/>
    </row>
    <row r="66" spans="1:38" ht="16.5" x14ac:dyDescent="0.25">
      <c r="A66" s="418" t="s">
        <v>918</v>
      </c>
      <c r="B66" s="382"/>
      <c r="C66" s="382"/>
      <c r="D66" s="382"/>
      <c r="E66" s="419"/>
      <c r="F66" s="382"/>
      <c r="G66" s="1604">
        <f>G54*'Номенклатура продуктов'!$D$50/'ТРАНСП 1'!J7</f>
        <v>2.7027027027027026</v>
      </c>
      <c r="H66" s="415"/>
      <c r="X66" s="373"/>
      <c r="Y66" s="373"/>
      <c r="Z66" s="373"/>
      <c r="AA66" s="373"/>
      <c r="AB66" s="373"/>
      <c r="AC66" s="373"/>
      <c r="AD66" s="373"/>
      <c r="AE66" s="373"/>
      <c r="AF66" s="373"/>
      <c r="AG66" s="373"/>
      <c r="AH66" s="373"/>
      <c r="AI66" s="373"/>
      <c r="AJ66" s="373"/>
      <c r="AK66" s="373"/>
      <c r="AL66" s="373"/>
    </row>
    <row r="67" spans="1:38" x14ac:dyDescent="0.25">
      <c r="B67" s="373"/>
      <c r="C67" s="373"/>
      <c r="D67" s="373"/>
      <c r="E67" s="373"/>
      <c r="X67" s="373"/>
      <c r="Y67" s="373"/>
      <c r="Z67" s="373"/>
      <c r="AA67" s="373"/>
      <c r="AB67" s="373"/>
      <c r="AC67" s="373"/>
      <c r="AD67" s="373"/>
      <c r="AE67" s="373"/>
      <c r="AF67" s="373"/>
      <c r="AG67" s="373"/>
      <c r="AH67" s="373"/>
      <c r="AI67" s="373"/>
      <c r="AJ67" s="373"/>
      <c r="AK67" s="373"/>
      <c r="AL67" s="373"/>
    </row>
    <row r="68" spans="1:38" x14ac:dyDescent="0.25">
      <c r="X68" s="373"/>
      <c r="Y68" s="373"/>
      <c r="Z68" s="373"/>
      <c r="AA68" s="373"/>
      <c r="AB68" s="373"/>
      <c r="AC68" s="373"/>
      <c r="AD68" s="373"/>
      <c r="AE68" s="373"/>
      <c r="AF68" s="373"/>
      <c r="AG68" s="373"/>
      <c r="AH68" s="373"/>
      <c r="AI68" s="373"/>
      <c r="AJ68" s="373"/>
      <c r="AK68" s="373"/>
      <c r="AL68" s="373"/>
    </row>
    <row r="69" spans="1:38" x14ac:dyDescent="0.25">
      <c r="X69" s="373"/>
      <c r="Y69" s="373"/>
      <c r="Z69" s="373"/>
      <c r="AA69" s="373"/>
      <c r="AB69" s="373"/>
      <c r="AC69" s="373"/>
      <c r="AD69" s="373"/>
      <c r="AE69" s="373"/>
      <c r="AF69" s="373"/>
      <c r="AG69" s="373"/>
      <c r="AH69" s="373"/>
      <c r="AI69" s="373"/>
      <c r="AJ69" s="373"/>
      <c r="AK69" s="373"/>
      <c r="AL69" s="373"/>
    </row>
    <row r="70" spans="1:38" x14ac:dyDescent="0.25">
      <c r="X70" s="373"/>
      <c r="Y70" s="373"/>
      <c r="Z70" s="373"/>
      <c r="AA70" s="373"/>
      <c r="AB70" s="373"/>
      <c r="AC70" s="373"/>
      <c r="AD70" s="373"/>
      <c r="AE70" s="373"/>
      <c r="AF70" s="373"/>
      <c r="AG70" s="373"/>
      <c r="AH70" s="373"/>
      <c r="AI70" s="373"/>
      <c r="AJ70" s="373"/>
      <c r="AK70" s="373"/>
      <c r="AL70" s="373"/>
    </row>
    <row r="71" spans="1:38" x14ac:dyDescent="0.25">
      <c r="X71" s="373"/>
      <c r="Y71" s="373"/>
      <c r="Z71" s="373"/>
      <c r="AA71" s="373"/>
      <c r="AB71" s="373"/>
      <c r="AC71" s="373"/>
      <c r="AD71" s="373"/>
      <c r="AE71" s="373"/>
      <c r="AF71" s="373"/>
      <c r="AG71" s="373"/>
      <c r="AH71" s="373"/>
      <c r="AI71" s="373"/>
      <c r="AJ71" s="373"/>
      <c r="AK71" s="373"/>
      <c r="AL71" s="373"/>
    </row>
    <row r="72" spans="1:38" x14ac:dyDescent="0.25">
      <c r="X72" s="373"/>
      <c r="Y72" s="373"/>
      <c r="Z72" s="373"/>
      <c r="AA72" s="373"/>
      <c r="AB72" s="373"/>
      <c r="AC72" s="373"/>
      <c r="AD72" s="373"/>
      <c r="AE72" s="373"/>
      <c r="AF72" s="373"/>
      <c r="AG72" s="373"/>
      <c r="AH72" s="373"/>
      <c r="AI72" s="373"/>
      <c r="AJ72" s="373"/>
      <c r="AK72" s="373"/>
      <c r="AL72" s="373"/>
    </row>
    <row r="73" spans="1:38" x14ac:dyDescent="0.25">
      <c r="X73" s="373"/>
      <c r="Y73" s="373"/>
      <c r="Z73" s="373"/>
      <c r="AA73" s="373"/>
      <c r="AB73" s="373"/>
      <c r="AC73" s="373"/>
      <c r="AD73" s="373"/>
      <c r="AE73" s="373"/>
      <c r="AF73" s="373"/>
      <c r="AG73" s="373"/>
      <c r="AH73" s="373"/>
      <c r="AI73" s="373"/>
      <c r="AJ73" s="373"/>
      <c r="AK73" s="373"/>
      <c r="AL73" s="373"/>
    </row>
    <row r="74" spans="1:38" x14ac:dyDescent="0.25">
      <c r="X74" s="373"/>
      <c r="Y74" s="373"/>
      <c r="Z74" s="373"/>
      <c r="AA74" s="373"/>
      <c r="AB74" s="373"/>
      <c r="AC74" s="373"/>
      <c r="AD74" s="373"/>
      <c r="AE74" s="373"/>
      <c r="AF74" s="373"/>
      <c r="AG74" s="373"/>
      <c r="AH74" s="373"/>
      <c r="AI74" s="373"/>
      <c r="AJ74" s="373"/>
      <c r="AK74" s="373"/>
      <c r="AL74" s="373"/>
    </row>
    <row r="75" spans="1:38" x14ac:dyDescent="0.25">
      <c r="X75" s="373"/>
      <c r="Y75" s="373"/>
      <c r="Z75" s="373"/>
      <c r="AA75" s="373"/>
      <c r="AB75" s="373"/>
      <c r="AC75" s="373"/>
      <c r="AD75" s="373"/>
      <c r="AE75" s="373"/>
      <c r="AF75" s="373"/>
      <c r="AG75" s="373"/>
      <c r="AH75" s="373"/>
      <c r="AI75" s="373"/>
      <c r="AJ75" s="373"/>
      <c r="AK75" s="373"/>
      <c r="AL75" s="373"/>
    </row>
    <row r="76" spans="1:38" x14ac:dyDescent="0.25">
      <c r="X76" s="373"/>
      <c r="Y76" s="373"/>
      <c r="Z76" s="373"/>
      <c r="AA76" s="373"/>
      <c r="AB76" s="373"/>
      <c r="AC76" s="373"/>
      <c r="AD76" s="373"/>
      <c r="AE76" s="373"/>
      <c r="AF76" s="373"/>
      <c r="AG76" s="373"/>
      <c r="AH76" s="373"/>
      <c r="AI76" s="373"/>
      <c r="AJ76" s="373"/>
      <c r="AK76" s="373"/>
      <c r="AL76" s="373"/>
    </row>
    <row r="77" spans="1:38" x14ac:dyDescent="0.25">
      <c r="X77" s="373"/>
      <c r="Y77" s="373"/>
      <c r="Z77" s="373"/>
      <c r="AA77" s="373"/>
      <c r="AB77" s="373"/>
      <c r="AC77" s="373"/>
      <c r="AD77" s="373"/>
      <c r="AE77" s="373"/>
      <c r="AF77" s="373"/>
      <c r="AG77" s="373"/>
      <c r="AH77" s="373"/>
      <c r="AI77" s="373"/>
      <c r="AJ77" s="373"/>
      <c r="AK77" s="373"/>
      <c r="AL77" s="373"/>
    </row>
    <row r="78" spans="1:38" x14ac:dyDescent="0.25">
      <c r="X78" s="373"/>
      <c r="Y78" s="373"/>
      <c r="Z78" s="373"/>
      <c r="AA78" s="373"/>
      <c r="AB78" s="373"/>
      <c r="AC78" s="373"/>
      <c r="AD78" s="373"/>
      <c r="AE78" s="373"/>
      <c r="AF78" s="373"/>
      <c r="AG78" s="373"/>
      <c r="AH78" s="373"/>
      <c r="AI78" s="373"/>
      <c r="AJ78" s="373"/>
      <c r="AK78" s="373"/>
      <c r="AL78" s="373"/>
    </row>
    <row r="79" spans="1:38" x14ac:dyDescent="0.25">
      <c r="X79" s="373"/>
      <c r="Y79" s="373"/>
      <c r="Z79" s="373"/>
      <c r="AA79" s="373"/>
      <c r="AB79" s="373"/>
      <c r="AC79" s="373"/>
      <c r="AD79" s="373"/>
      <c r="AE79" s="373"/>
      <c r="AF79" s="373"/>
      <c r="AG79" s="373"/>
      <c r="AH79" s="373"/>
      <c r="AI79" s="373"/>
      <c r="AJ79" s="373"/>
      <c r="AK79" s="373"/>
      <c r="AL79" s="373"/>
    </row>
    <row r="80" spans="1:38" x14ac:dyDescent="0.25">
      <c r="X80" s="373"/>
      <c r="Y80" s="373"/>
      <c r="Z80" s="373"/>
      <c r="AA80" s="373"/>
      <c r="AB80" s="373"/>
      <c r="AC80" s="373"/>
      <c r="AD80" s="373"/>
      <c r="AE80" s="373"/>
      <c r="AF80" s="373"/>
      <c r="AG80" s="373"/>
      <c r="AH80" s="373"/>
      <c r="AI80" s="373"/>
      <c r="AJ80" s="373"/>
      <c r="AK80" s="373"/>
      <c r="AL80" s="373"/>
    </row>
    <row r="81" spans="24:38" x14ac:dyDescent="0.25">
      <c r="X81" s="373"/>
      <c r="Y81" s="373"/>
      <c r="Z81" s="373"/>
      <c r="AA81" s="373"/>
      <c r="AB81" s="373"/>
      <c r="AC81" s="373"/>
      <c r="AD81" s="373"/>
      <c r="AE81" s="373"/>
      <c r="AF81" s="373"/>
      <c r="AG81" s="373"/>
      <c r="AH81" s="373"/>
      <c r="AI81" s="373"/>
      <c r="AJ81" s="373"/>
      <c r="AK81" s="373"/>
      <c r="AL81" s="373"/>
    </row>
    <row r="82" spans="24:38" x14ac:dyDescent="0.25">
      <c r="X82" s="373"/>
      <c r="Y82" s="373"/>
      <c r="Z82" s="373"/>
      <c r="AA82" s="373"/>
      <c r="AB82" s="373"/>
      <c r="AC82" s="373"/>
      <c r="AD82" s="373"/>
      <c r="AE82" s="373"/>
      <c r="AF82" s="373"/>
      <c r="AG82" s="373"/>
      <c r="AH82" s="373"/>
      <c r="AI82" s="373"/>
      <c r="AJ82" s="373"/>
      <c r="AK82" s="373"/>
      <c r="AL82" s="373"/>
    </row>
    <row r="83" spans="24:38" x14ac:dyDescent="0.25"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  <c r="AJ83" s="373"/>
      <c r="AK83" s="373"/>
      <c r="AL83" s="373"/>
    </row>
    <row r="84" spans="24:38" x14ac:dyDescent="0.25">
      <c r="X84" s="373"/>
      <c r="Y84" s="373"/>
      <c r="Z84" s="373"/>
      <c r="AA84" s="373"/>
      <c r="AB84" s="373"/>
      <c r="AC84" s="373"/>
      <c r="AD84" s="373"/>
      <c r="AE84" s="373"/>
      <c r="AF84" s="373"/>
      <c r="AG84" s="373"/>
      <c r="AH84" s="373"/>
      <c r="AI84" s="373"/>
      <c r="AJ84" s="373"/>
      <c r="AK84" s="373"/>
      <c r="AL84" s="373"/>
    </row>
    <row r="85" spans="24:38" x14ac:dyDescent="0.25">
      <c r="X85" s="373"/>
      <c r="Y85" s="373"/>
      <c r="Z85" s="373"/>
      <c r="AA85" s="373"/>
      <c r="AB85" s="373"/>
      <c r="AC85" s="373"/>
      <c r="AD85" s="373"/>
      <c r="AE85" s="373"/>
      <c r="AF85" s="373"/>
      <c r="AG85" s="373"/>
      <c r="AH85" s="373"/>
      <c r="AI85" s="373"/>
      <c r="AJ85" s="373"/>
      <c r="AK85" s="373"/>
      <c r="AL85" s="373"/>
    </row>
    <row r="86" spans="24:38" x14ac:dyDescent="0.25">
      <c r="X86" s="373"/>
      <c r="Y86" s="373"/>
      <c r="Z86" s="373"/>
      <c r="AA86" s="373"/>
      <c r="AB86" s="373"/>
      <c r="AC86" s="373"/>
      <c r="AD86" s="373"/>
      <c r="AE86" s="373"/>
      <c r="AF86" s="373"/>
      <c r="AG86" s="373"/>
      <c r="AH86" s="373"/>
      <c r="AI86" s="373"/>
      <c r="AJ86" s="373"/>
      <c r="AK86" s="373"/>
      <c r="AL86" s="373"/>
    </row>
    <row r="87" spans="24:38" x14ac:dyDescent="0.25">
      <c r="X87" s="373"/>
      <c r="Y87" s="373"/>
      <c r="Z87" s="373"/>
      <c r="AA87" s="373"/>
      <c r="AB87" s="373"/>
      <c r="AC87" s="373"/>
      <c r="AD87" s="373"/>
      <c r="AE87" s="373"/>
      <c r="AF87" s="373"/>
      <c r="AG87" s="373"/>
      <c r="AH87" s="373"/>
      <c r="AI87" s="373"/>
      <c r="AJ87" s="373"/>
      <c r="AK87" s="373"/>
      <c r="AL87" s="373"/>
    </row>
    <row r="88" spans="24:38" x14ac:dyDescent="0.25">
      <c r="X88" s="373"/>
      <c r="Y88" s="373"/>
      <c r="Z88" s="373"/>
      <c r="AA88" s="373"/>
      <c r="AB88" s="373"/>
      <c r="AC88" s="373"/>
      <c r="AD88" s="373"/>
      <c r="AE88" s="373"/>
      <c r="AF88" s="373"/>
      <c r="AG88" s="373"/>
      <c r="AH88" s="373"/>
      <c r="AI88" s="373"/>
      <c r="AJ88" s="373"/>
      <c r="AK88" s="373"/>
      <c r="AL88" s="373"/>
    </row>
    <row r="89" spans="24:38" x14ac:dyDescent="0.25">
      <c r="X89" s="373"/>
      <c r="Y89" s="373"/>
      <c r="Z89" s="373"/>
      <c r="AA89" s="373"/>
      <c r="AB89" s="373"/>
      <c r="AC89" s="373"/>
      <c r="AD89" s="373"/>
      <c r="AE89" s="373"/>
      <c r="AF89" s="373"/>
      <c r="AG89" s="373"/>
      <c r="AH89" s="373"/>
      <c r="AI89" s="373"/>
      <c r="AJ89" s="373"/>
      <c r="AK89" s="373"/>
      <c r="AL89" s="373"/>
    </row>
    <row r="90" spans="24:38" x14ac:dyDescent="0.25">
      <c r="X90" s="373"/>
      <c r="Y90" s="373"/>
      <c r="Z90" s="373"/>
      <c r="AA90" s="373"/>
      <c r="AB90" s="373"/>
      <c r="AC90" s="373"/>
      <c r="AD90" s="373"/>
      <c r="AE90" s="373"/>
      <c r="AF90" s="373"/>
      <c r="AG90" s="373"/>
      <c r="AH90" s="373"/>
      <c r="AI90" s="373"/>
      <c r="AJ90" s="373"/>
      <c r="AK90" s="373"/>
      <c r="AL90" s="373"/>
    </row>
    <row r="91" spans="24:38" x14ac:dyDescent="0.25">
      <c r="X91" s="373"/>
      <c r="Y91" s="373"/>
      <c r="Z91" s="373"/>
      <c r="AA91" s="373"/>
      <c r="AB91" s="373"/>
      <c r="AC91" s="373"/>
      <c r="AD91" s="373"/>
      <c r="AE91" s="373"/>
      <c r="AF91" s="373"/>
      <c r="AG91" s="373"/>
      <c r="AH91" s="373"/>
      <c r="AI91" s="373"/>
      <c r="AJ91" s="373"/>
      <c r="AK91" s="373"/>
      <c r="AL91" s="373"/>
    </row>
    <row r="92" spans="24:38" x14ac:dyDescent="0.25">
      <c r="X92" s="373"/>
      <c r="Y92" s="373"/>
      <c r="Z92" s="373"/>
      <c r="AA92" s="373"/>
      <c r="AB92" s="373"/>
      <c r="AC92" s="373"/>
      <c r="AD92" s="373"/>
      <c r="AE92" s="373"/>
      <c r="AF92" s="373"/>
      <c r="AG92" s="373"/>
      <c r="AH92" s="373"/>
      <c r="AI92" s="373"/>
      <c r="AJ92" s="373"/>
      <c r="AK92" s="373"/>
      <c r="AL92" s="373"/>
    </row>
    <row r="93" spans="24:38" x14ac:dyDescent="0.25">
      <c r="X93" s="373"/>
      <c r="Y93" s="373"/>
      <c r="Z93" s="373"/>
      <c r="AA93" s="373"/>
      <c r="AB93" s="373"/>
      <c r="AC93" s="373"/>
      <c r="AD93" s="373"/>
      <c r="AE93" s="373"/>
      <c r="AF93" s="373"/>
      <c r="AG93" s="373"/>
      <c r="AH93" s="373"/>
      <c r="AI93" s="373"/>
      <c r="AJ93" s="373"/>
      <c r="AK93" s="373"/>
      <c r="AL93" s="373"/>
    </row>
    <row r="94" spans="24:38" x14ac:dyDescent="0.25">
      <c r="X94" s="373"/>
      <c r="Y94" s="373"/>
      <c r="Z94" s="373"/>
      <c r="AA94" s="373"/>
      <c r="AB94" s="373"/>
      <c r="AC94" s="373"/>
      <c r="AD94" s="373"/>
      <c r="AE94" s="373"/>
      <c r="AF94" s="373"/>
      <c r="AG94" s="373"/>
      <c r="AH94" s="373"/>
      <c r="AI94" s="373"/>
      <c r="AJ94" s="373"/>
      <c r="AK94" s="373"/>
      <c r="AL94" s="373"/>
    </row>
    <row r="95" spans="24:38" x14ac:dyDescent="0.25">
      <c r="X95" s="373"/>
      <c r="Y95" s="373"/>
      <c r="Z95" s="373"/>
      <c r="AA95" s="373"/>
      <c r="AB95" s="373"/>
      <c r="AC95" s="373"/>
      <c r="AD95" s="373"/>
      <c r="AE95" s="373"/>
      <c r="AF95" s="373"/>
      <c r="AG95" s="373"/>
      <c r="AH95" s="373"/>
      <c r="AI95" s="373"/>
      <c r="AJ95" s="373"/>
      <c r="AK95" s="373"/>
      <c r="AL95" s="373"/>
    </row>
    <row r="96" spans="24:38" x14ac:dyDescent="0.25">
      <c r="X96" s="373"/>
      <c r="Y96" s="373"/>
      <c r="Z96" s="373"/>
      <c r="AA96" s="373"/>
      <c r="AB96" s="373"/>
      <c r="AC96" s="373"/>
      <c r="AD96" s="373"/>
      <c r="AE96" s="373"/>
      <c r="AF96" s="373"/>
      <c r="AG96" s="373"/>
      <c r="AH96" s="373"/>
      <c r="AI96" s="373"/>
      <c r="AJ96" s="373"/>
      <c r="AK96" s="373"/>
      <c r="AL96" s="373"/>
    </row>
    <row r="97" spans="24:38" x14ac:dyDescent="0.25">
      <c r="X97" s="373"/>
      <c r="Y97" s="373"/>
      <c r="Z97" s="373"/>
      <c r="AA97" s="373"/>
      <c r="AB97" s="373"/>
      <c r="AC97" s="373"/>
      <c r="AD97" s="373"/>
      <c r="AE97" s="373"/>
      <c r="AF97" s="373"/>
      <c r="AG97" s="373"/>
      <c r="AH97" s="373"/>
      <c r="AI97" s="373"/>
      <c r="AJ97" s="373"/>
      <c r="AK97" s="373"/>
      <c r="AL97" s="373"/>
    </row>
    <row r="98" spans="24:38" x14ac:dyDescent="0.25">
      <c r="X98" s="373"/>
      <c r="Y98" s="373"/>
      <c r="Z98" s="373"/>
      <c r="AA98" s="373"/>
      <c r="AB98" s="373"/>
      <c r="AC98" s="373"/>
      <c r="AD98" s="373"/>
      <c r="AE98" s="373"/>
      <c r="AF98" s="373"/>
      <c r="AG98" s="373"/>
      <c r="AH98" s="373"/>
      <c r="AI98" s="373"/>
      <c r="AJ98" s="373"/>
      <c r="AK98" s="373"/>
      <c r="AL98" s="373"/>
    </row>
    <row r="99" spans="24:38" x14ac:dyDescent="0.25">
      <c r="X99" s="373"/>
      <c r="Y99" s="373"/>
      <c r="Z99" s="373"/>
      <c r="AA99" s="373"/>
      <c r="AB99" s="373"/>
      <c r="AC99" s="373"/>
      <c r="AD99" s="373"/>
      <c r="AE99" s="373"/>
      <c r="AF99" s="373"/>
      <c r="AG99" s="373"/>
      <c r="AH99" s="373"/>
      <c r="AI99" s="373"/>
      <c r="AJ99" s="373"/>
      <c r="AK99" s="373"/>
      <c r="AL99" s="373"/>
    </row>
    <row r="100" spans="24:38" x14ac:dyDescent="0.25">
      <c r="X100" s="373"/>
      <c r="Y100" s="373"/>
      <c r="Z100" s="373"/>
      <c r="AA100" s="373"/>
      <c r="AB100" s="373"/>
      <c r="AC100" s="373"/>
      <c r="AD100" s="373"/>
      <c r="AE100" s="373"/>
      <c r="AF100" s="373"/>
      <c r="AG100" s="373"/>
      <c r="AH100" s="373"/>
      <c r="AI100" s="373"/>
      <c r="AJ100" s="373"/>
      <c r="AK100" s="373"/>
      <c r="AL100" s="373"/>
    </row>
    <row r="101" spans="24:38" x14ac:dyDescent="0.25">
      <c r="X101" s="373"/>
      <c r="Y101" s="373"/>
      <c r="Z101" s="373"/>
      <c r="AA101" s="373"/>
      <c r="AB101" s="373"/>
      <c r="AC101" s="373"/>
      <c r="AD101" s="373"/>
      <c r="AE101" s="373"/>
      <c r="AF101" s="373"/>
      <c r="AG101" s="373"/>
      <c r="AH101" s="373"/>
      <c r="AI101" s="373"/>
      <c r="AJ101" s="373"/>
      <c r="AK101" s="373"/>
      <c r="AL101" s="373"/>
    </row>
    <row r="102" spans="24:38" x14ac:dyDescent="0.25">
      <c r="X102" s="373"/>
      <c r="Y102" s="373"/>
      <c r="Z102" s="373"/>
      <c r="AA102" s="373"/>
      <c r="AB102" s="373"/>
      <c r="AC102" s="373"/>
      <c r="AD102" s="373"/>
      <c r="AE102" s="373"/>
      <c r="AF102" s="373"/>
      <c r="AG102" s="373"/>
      <c r="AH102" s="373"/>
      <c r="AI102" s="373"/>
      <c r="AJ102" s="373"/>
      <c r="AK102" s="373"/>
      <c r="AL102" s="373"/>
    </row>
    <row r="103" spans="24:38" x14ac:dyDescent="0.25">
      <c r="X103" s="373"/>
      <c r="Y103" s="373"/>
      <c r="Z103" s="373"/>
      <c r="AA103" s="373"/>
      <c r="AB103" s="373"/>
      <c r="AC103" s="373"/>
      <c r="AD103" s="373"/>
      <c r="AE103" s="373"/>
      <c r="AF103" s="373"/>
      <c r="AG103" s="373"/>
      <c r="AH103" s="373"/>
      <c r="AI103" s="373"/>
      <c r="AJ103" s="373"/>
      <c r="AK103" s="373"/>
      <c r="AL103" s="373"/>
    </row>
    <row r="104" spans="24:38" x14ac:dyDescent="0.25">
      <c r="X104" s="373"/>
      <c r="Y104" s="373"/>
      <c r="Z104" s="373"/>
      <c r="AA104" s="373"/>
      <c r="AB104" s="373"/>
      <c r="AC104" s="373"/>
      <c r="AD104" s="373"/>
      <c r="AE104" s="373"/>
      <c r="AF104" s="373"/>
      <c r="AG104" s="373"/>
      <c r="AH104" s="373"/>
      <c r="AI104" s="373"/>
      <c r="AJ104" s="373"/>
      <c r="AK104" s="373"/>
      <c r="AL104" s="373"/>
    </row>
    <row r="105" spans="24:38" x14ac:dyDescent="0.25">
      <c r="X105" s="373"/>
      <c r="Y105" s="373"/>
      <c r="Z105" s="373"/>
      <c r="AA105" s="373"/>
      <c r="AB105" s="373"/>
      <c r="AC105" s="373"/>
      <c r="AD105" s="373"/>
      <c r="AE105" s="373"/>
      <c r="AF105" s="373"/>
      <c r="AG105" s="373"/>
      <c r="AH105" s="373"/>
      <c r="AI105" s="373"/>
      <c r="AJ105" s="373"/>
      <c r="AK105" s="373"/>
      <c r="AL105" s="373"/>
    </row>
    <row r="106" spans="24:38" x14ac:dyDescent="0.25">
      <c r="X106" s="373"/>
      <c r="Y106" s="373"/>
      <c r="Z106" s="373"/>
      <c r="AA106" s="373"/>
      <c r="AB106" s="373"/>
      <c r="AC106" s="373"/>
      <c r="AD106" s="373"/>
      <c r="AE106" s="373"/>
      <c r="AF106" s="373"/>
      <c r="AG106" s="373"/>
      <c r="AH106" s="373"/>
      <c r="AI106" s="373"/>
      <c r="AJ106" s="373"/>
      <c r="AK106" s="373"/>
      <c r="AL106" s="373"/>
    </row>
    <row r="107" spans="24:38" x14ac:dyDescent="0.25">
      <c r="X107" s="373"/>
      <c r="Y107" s="373"/>
      <c r="Z107" s="373"/>
      <c r="AA107" s="373"/>
      <c r="AB107" s="373"/>
      <c r="AC107" s="373"/>
      <c r="AD107" s="373"/>
      <c r="AE107" s="373"/>
      <c r="AF107" s="373"/>
      <c r="AG107" s="373"/>
      <c r="AH107" s="373"/>
      <c r="AI107" s="373"/>
      <c r="AJ107" s="373"/>
      <c r="AK107" s="373"/>
      <c r="AL107" s="373"/>
    </row>
    <row r="108" spans="24:38" x14ac:dyDescent="0.25">
      <c r="X108" s="373"/>
      <c r="Y108" s="373"/>
      <c r="Z108" s="373"/>
      <c r="AA108" s="373"/>
      <c r="AB108" s="373"/>
      <c r="AC108" s="373"/>
      <c r="AD108" s="373"/>
      <c r="AE108" s="373"/>
      <c r="AF108" s="373"/>
      <c r="AG108" s="373"/>
      <c r="AH108" s="373"/>
      <c r="AI108" s="373"/>
      <c r="AJ108" s="373"/>
      <c r="AK108" s="373"/>
      <c r="AL108" s="373"/>
    </row>
    <row r="109" spans="24:38" x14ac:dyDescent="0.25">
      <c r="X109" s="373"/>
      <c r="Y109" s="373"/>
      <c r="Z109" s="373"/>
      <c r="AA109" s="373"/>
      <c r="AB109" s="373"/>
      <c r="AC109" s="373"/>
      <c r="AD109" s="373"/>
      <c r="AE109" s="373"/>
      <c r="AF109" s="373"/>
      <c r="AG109" s="373"/>
      <c r="AH109" s="373"/>
      <c r="AI109" s="373"/>
      <c r="AJ109" s="373"/>
      <c r="AK109" s="373"/>
      <c r="AL109" s="373"/>
    </row>
    <row r="110" spans="24:38" x14ac:dyDescent="0.25">
      <c r="X110" s="373"/>
      <c r="Y110" s="373"/>
      <c r="Z110" s="373"/>
      <c r="AA110" s="373"/>
      <c r="AB110" s="373"/>
      <c r="AC110" s="373"/>
      <c r="AD110" s="373"/>
      <c r="AE110" s="373"/>
      <c r="AF110" s="373"/>
      <c r="AG110" s="373"/>
      <c r="AH110" s="373"/>
      <c r="AI110" s="373"/>
      <c r="AJ110" s="373"/>
      <c r="AK110" s="373"/>
      <c r="AL110" s="373"/>
    </row>
    <row r="111" spans="24:38" x14ac:dyDescent="0.25">
      <c r="X111" s="373"/>
      <c r="Y111" s="373"/>
      <c r="Z111" s="373"/>
      <c r="AA111" s="373"/>
      <c r="AB111" s="373"/>
      <c r="AC111" s="373"/>
      <c r="AD111" s="373"/>
      <c r="AE111" s="373"/>
      <c r="AF111" s="373"/>
      <c r="AG111" s="373"/>
      <c r="AH111" s="373"/>
      <c r="AI111" s="373"/>
      <c r="AJ111" s="373"/>
      <c r="AK111" s="373"/>
      <c r="AL111" s="373"/>
    </row>
    <row r="112" spans="24:38" x14ac:dyDescent="0.25">
      <c r="X112" s="373"/>
      <c r="Y112" s="373"/>
      <c r="Z112" s="373"/>
      <c r="AA112" s="373"/>
      <c r="AB112" s="373"/>
      <c r="AC112" s="373"/>
      <c r="AD112" s="373"/>
      <c r="AE112" s="373"/>
      <c r="AF112" s="373"/>
      <c r="AG112" s="373"/>
      <c r="AH112" s="373"/>
      <c r="AI112" s="373"/>
      <c r="AJ112" s="373"/>
      <c r="AK112" s="373"/>
      <c r="AL112" s="373"/>
    </row>
    <row r="113" spans="24:38" x14ac:dyDescent="0.25">
      <c r="X113" s="373"/>
      <c r="Y113" s="373"/>
      <c r="Z113" s="373"/>
      <c r="AA113" s="373"/>
      <c r="AB113" s="373"/>
      <c r="AC113" s="373"/>
      <c r="AD113" s="373"/>
      <c r="AE113" s="373"/>
      <c r="AF113" s="373"/>
      <c r="AG113" s="373"/>
      <c r="AH113" s="373"/>
      <c r="AI113" s="373"/>
      <c r="AJ113" s="373"/>
      <c r="AK113" s="373"/>
      <c r="AL113" s="373"/>
    </row>
    <row r="114" spans="24:38" x14ac:dyDescent="0.25">
      <c r="X114" s="373"/>
      <c r="Y114" s="373"/>
      <c r="Z114" s="373"/>
      <c r="AA114" s="373"/>
      <c r="AB114" s="373"/>
      <c r="AC114" s="373"/>
      <c r="AD114" s="373"/>
      <c r="AE114" s="373"/>
      <c r="AF114" s="373"/>
      <c r="AG114" s="373"/>
      <c r="AH114" s="373"/>
      <c r="AI114" s="373"/>
      <c r="AJ114" s="373"/>
      <c r="AK114" s="373"/>
      <c r="AL114" s="373"/>
    </row>
    <row r="115" spans="24:38" x14ac:dyDescent="0.25">
      <c r="X115" s="373"/>
      <c r="Y115" s="373"/>
      <c r="Z115" s="373"/>
      <c r="AA115" s="373"/>
      <c r="AB115" s="373"/>
      <c r="AC115" s="373"/>
      <c r="AD115" s="373"/>
      <c r="AE115" s="373"/>
      <c r="AF115" s="373"/>
      <c r="AG115" s="373"/>
      <c r="AH115" s="373"/>
      <c r="AI115" s="373"/>
      <c r="AJ115" s="373"/>
      <c r="AK115" s="373"/>
      <c r="AL115" s="373"/>
    </row>
    <row r="116" spans="24:38" x14ac:dyDescent="0.25">
      <c r="X116" s="373"/>
      <c r="Y116" s="373"/>
      <c r="Z116" s="373"/>
      <c r="AA116" s="373"/>
      <c r="AB116" s="373"/>
      <c r="AC116" s="373"/>
      <c r="AD116" s="373"/>
      <c r="AE116" s="373"/>
      <c r="AF116" s="373"/>
      <c r="AG116" s="373"/>
      <c r="AH116" s="373"/>
      <c r="AI116" s="373"/>
      <c r="AJ116" s="373"/>
      <c r="AK116" s="373"/>
      <c r="AL116" s="373"/>
    </row>
    <row r="117" spans="24:38" x14ac:dyDescent="0.25">
      <c r="X117" s="373"/>
      <c r="Y117" s="373"/>
      <c r="Z117" s="373"/>
      <c r="AA117" s="373"/>
      <c r="AB117" s="373"/>
      <c r="AC117" s="373"/>
      <c r="AD117" s="373"/>
      <c r="AE117" s="373"/>
      <c r="AF117" s="373"/>
      <c r="AG117" s="373"/>
      <c r="AH117" s="373"/>
      <c r="AI117" s="373"/>
      <c r="AJ117" s="373"/>
      <c r="AK117" s="373"/>
      <c r="AL117" s="373"/>
    </row>
    <row r="118" spans="24:38" x14ac:dyDescent="0.25">
      <c r="X118" s="373"/>
      <c r="Y118" s="373"/>
      <c r="Z118" s="373"/>
      <c r="AA118" s="373"/>
      <c r="AB118" s="373"/>
      <c r="AC118" s="373"/>
      <c r="AD118" s="373"/>
      <c r="AE118" s="373"/>
      <c r="AF118" s="373"/>
      <c r="AG118" s="373"/>
      <c r="AH118" s="373"/>
      <c r="AI118" s="373"/>
      <c r="AJ118" s="373"/>
      <c r="AK118" s="373"/>
      <c r="AL118" s="373"/>
    </row>
    <row r="119" spans="24:38" x14ac:dyDescent="0.25">
      <c r="X119" s="373"/>
      <c r="Y119" s="373"/>
      <c r="Z119" s="373"/>
      <c r="AA119" s="373"/>
      <c r="AB119" s="373"/>
      <c r="AC119" s="373"/>
      <c r="AD119" s="373"/>
      <c r="AE119" s="373"/>
      <c r="AF119" s="373"/>
      <c r="AG119" s="373"/>
      <c r="AH119" s="373"/>
      <c r="AI119" s="373"/>
      <c r="AJ119" s="373"/>
      <c r="AK119" s="373"/>
      <c r="AL119" s="373"/>
    </row>
    <row r="120" spans="24:38" x14ac:dyDescent="0.25">
      <c r="X120" s="373"/>
      <c r="Y120" s="373"/>
      <c r="Z120" s="373"/>
      <c r="AA120" s="373"/>
      <c r="AB120" s="373"/>
      <c r="AC120" s="373"/>
      <c r="AD120" s="373"/>
      <c r="AE120" s="373"/>
      <c r="AF120" s="373"/>
      <c r="AG120" s="373"/>
      <c r="AH120" s="373"/>
      <c r="AI120" s="373"/>
      <c r="AJ120" s="373"/>
      <c r="AK120" s="373"/>
      <c r="AL120" s="373"/>
    </row>
    <row r="121" spans="24:38" x14ac:dyDescent="0.25">
      <c r="X121" s="373"/>
      <c r="Y121" s="373"/>
      <c r="Z121" s="373"/>
      <c r="AA121" s="373"/>
      <c r="AB121" s="373"/>
      <c r="AC121" s="373"/>
      <c r="AD121" s="373"/>
      <c r="AE121" s="373"/>
      <c r="AF121" s="373"/>
      <c r="AG121" s="373"/>
      <c r="AH121" s="373"/>
      <c r="AI121" s="373"/>
      <c r="AJ121" s="373"/>
      <c r="AK121" s="373"/>
      <c r="AL121" s="373"/>
    </row>
    <row r="122" spans="24:38" x14ac:dyDescent="0.25">
      <c r="X122" s="373"/>
      <c r="Y122" s="373"/>
      <c r="Z122" s="373"/>
      <c r="AA122" s="373"/>
      <c r="AB122" s="373"/>
      <c r="AC122" s="373"/>
      <c r="AD122" s="373"/>
      <c r="AE122" s="373"/>
      <c r="AF122" s="373"/>
      <c r="AG122" s="373"/>
      <c r="AH122" s="373"/>
      <c r="AI122" s="373"/>
      <c r="AJ122" s="373"/>
      <c r="AK122" s="373"/>
      <c r="AL122" s="373"/>
    </row>
    <row r="123" spans="24:38" x14ac:dyDescent="0.25">
      <c r="X123" s="373"/>
      <c r="Y123" s="373"/>
      <c r="Z123" s="373"/>
      <c r="AA123" s="373"/>
      <c r="AB123" s="373"/>
      <c r="AC123" s="373"/>
      <c r="AD123" s="373"/>
      <c r="AE123" s="373"/>
      <c r="AF123" s="373"/>
      <c r="AG123" s="373"/>
      <c r="AH123" s="373"/>
      <c r="AI123" s="373"/>
      <c r="AJ123" s="373"/>
      <c r="AK123" s="373"/>
      <c r="AL123" s="373"/>
    </row>
    <row r="124" spans="24:38" x14ac:dyDescent="0.25">
      <c r="X124" s="373"/>
      <c r="Y124" s="373"/>
      <c r="Z124" s="373"/>
      <c r="AA124" s="373"/>
      <c r="AB124" s="373"/>
      <c r="AC124" s="373"/>
      <c r="AD124" s="373"/>
      <c r="AE124" s="373"/>
      <c r="AF124" s="373"/>
      <c r="AG124" s="373"/>
      <c r="AH124" s="373"/>
      <c r="AI124" s="373"/>
      <c r="AJ124" s="373"/>
      <c r="AK124" s="373"/>
      <c r="AL124" s="373"/>
    </row>
    <row r="125" spans="24:38" x14ac:dyDescent="0.25">
      <c r="X125" s="373"/>
      <c r="Y125" s="373"/>
      <c r="Z125" s="373"/>
      <c r="AA125" s="373"/>
      <c r="AB125" s="373"/>
      <c r="AC125" s="373"/>
      <c r="AD125" s="373"/>
      <c r="AE125" s="373"/>
      <c r="AF125" s="373"/>
      <c r="AG125" s="373"/>
      <c r="AH125" s="373"/>
      <c r="AI125" s="373"/>
      <c r="AJ125" s="373"/>
      <c r="AK125" s="373"/>
      <c r="AL125" s="373"/>
    </row>
    <row r="126" spans="24:38" x14ac:dyDescent="0.25">
      <c r="X126" s="373"/>
      <c r="Y126" s="373"/>
      <c r="Z126" s="373"/>
      <c r="AA126" s="373"/>
      <c r="AB126" s="373"/>
      <c r="AC126" s="373"/>
      <c r="AD126" s="373"/>
      <c r="AE126" s="373"/>
      <c r="AF126" s="373"/>
      <c r="AG126" s="373"/>
      <c r="AH126" s="373"/>
      <c r="AI126" s="373"/>
      <c r="AJ126" s="373"/>
      <c r="AK126" s="373"/>
      <c r="AL126" s="373"/>
    </row>
    <row r="127" spans="24:38" x14ac:dyDescent="0.25">
      <c r="X127" s="373"/>
      <c r="Y127" s="373"/>
      <c r="Z127" s="373"/>
      <c r="AA127" s="373"/>
      <c r="AB127" s="373"/>
      <c r="AC127" s="373"/>
      <c r="AD127" s="373"/>
      <c r="AE127" s="373"/>
      <c r="AF127" s="373"/>
      <c r="AG127" s="373"/>
      <c r="AH127" s="373"/>
      <c r="AI127" s="373"/>
      <c r="AJ127" s="373"/>
      <c r="AK127" s="373"/>
      <c r="AL127" s="373"/>
    </row>
    <row r="128" spans="24:38" x14ac:dyDescent="0.25">
      <c r="X128" s="373"/>
      <c r="Y128" s="373"/>
      <c r="Z128" s="373"/>
      <c r="AA128" s="373"/>
      <c r="AB128" s="373"/>
      <c r="AC128" s="373"/>
      <c r="AD128" s="373"/>
      <c r="AE128" s="373"/>
      <c r="AF128" s="373"/>
      <c r="AG128" s="373"/>
      <c r="AH128" s="373"/>
      <c r="AI128" s="373"/>
      <c r="AJ128" s="373"/>
      <c r="AK128" s="373"/>
      <c r="AL128" s="373"/>
    </row>
    <row r="129" spans="24:38" x14ac:dyDescent="0.25">
      <c r="X129" s="373"/>
      <c r="Y129" s="373"/>
      <c r="Z129" s="373"/>
      <c r="AA129" s="373"/>
      <c r="AB129" s="373"/>
      <c r="AC129" s="373"/>
      <c r="AD129" s="373"/>
      <c r="AE129" s="373"/>
      <c r="AF129" s="373"/>
      <c r="AG129" s="373"/>
      <c r="AH129" s="373"/>
      <c r="AI129" s="373"/>
      <c r="AJ129" s="373"/>
      <c r="AK129" s="373"/>
      <c r="AL129" s="373"/>
    </row>
    <row r="130" spans="24:38" x14ac:dyDescent="0.25">
      <c r="X130" s="373"/>
      <c r="Y130" s="373"/>
      <c r="Z130" s="373"/>
      <c r="AA130" s="373"/>
      <c r="AB130" s="373"/>
      <c r="AC130" s="373"/>
      <c r="AD130" s="373"/>
      <c r="AE130" s="373"/>
      <c r="AF130" s="373"/>
      <c r="AG130" s="373"/>
      <c r="AH130" s="373"/>
      <c r="AI130" s="373"/>
      <c r="AJ130" s="373"/>
      <c r="AK130" s="373"/>
      <c r="AL130" s="373"/>
    </row>
    <row r="131" spans="24:38" x14ac:dyDescent="0.25">
      <c r="X131" s="373"/>
      <c r="Y131" s="373"/>
      <c r="Z131" s="373"/>
      <c r="AA131" s="373"/>
      <c r="AB131" s="373"/>
      <c r="AC131" s="373"/>
      <c r="AD131" s="373"/>
      <c r="AE131" s="373"/>
      <c r="AF131" s="373"/>
      <c r="AG131" s="373"/>
      <c r="AH131" s="373"/>
      <c r="AI131" s="373"/>
      <c r="AJ131" s="373"/>
      <c r="AK131" s="373"/>
      <c r="AL131" s="373"/>
    </row>
    <row r="132" spans="24:38" x14ac:dyDescent="0.25">
      <c r="X132" s="373"/>
      <c r="Y132" s="373"/>
      <c r="Z132" s="373"/>
      <c r="AA132" s="373"/>
      <c r="AB132" s="373"/>
      <c r="AC132" s="373"/>
      <c r="AD132" s="373"/>
      <c r="AE132" s="373"/>
      <c r="AF132" s="373"/>
      <c r="AG132" s="373"/>
      <c r="AH132" s="373"/>
      <c r="AI132" s="373"/>
      <c r="AJ132" s="373"/>
      <c r="AK132" s="373"/>
      <c r="AL132" s="373"/>
    </row>
    <row r="133" spans="24:38" x14ac:dyDescent="0.25">
      <c r="X133" s="373"/>
      <c r="Y133" s="373"/>
      <c r="Z133" s="373"/>
      <c r="AA133" s="373"/>
      <c r="AB133" s="373"/>
      <c r="AC133" s="373"/>
      <c r="AD133" s="373"/>
      <c r="AE133" s="373"/>
      <c r="AF133" s="373"/>
      <c r="AG133" s="373"/>
      <c r="AH133" s="373"/>
      <c r="AI133" s="373"/>
      <c r="AJ133" s="373"/>
      <c r="AK133" s="373"/>
      <c r="AL133" s="373"/>
    </row>
    <row r="134" spans="24:38" x14ac:dyDescent="0.25">
      <c r="X134" s="373"/>
      <c r="Y134" s="373"/>
      <c r="Z134" s="373"/>
      <c r="AA134" s="373"/>
      <c r="AB134" s="373"/>
      <c r="AC134" s="373"/>
      <c r="AD134" s="373"/>
      <c r="AE134" s="373"/>
      <c r="AF134" s="373"/>
      <c r="AG134" s="373"/>
      <c r="AH134" s="373"/>
      <c r="AI134" s="373"/>
      <c r="AJ134" s="373"/>
      <c r="AK134" s="373"/>
      <c r="AL134" s="373"/>
    </row>
    <row r="135" spans="24:38" x14ac:dyDescent="0.25">
      <c r="X135" s="373"/>
      <c r="Y135" s="373"/>
      <c r="Z135" s="373"/>
      <c r="AA135" s="373"/>
      <c r="AB135" s="373"/>
      <c r="AC135" s="373"/>
      <c r="AD135" s="373"/>
      <c r="AE135" s="373"/>
      <c r="AF135" s="373"/>
      <c r="AG135" s="373"/>
      <c r="AH135" s="373"/>
      <c r="AI135" s="373"/>
      <c r="AJ135" s="373"/>
      <c r="AK135" s="373"/>
      <c r="AL135" s="373"/>
    </row>
    <row r="136" spans="24:38" x14ac:dyDescent="0.25">
      <c r="X136" s="373"/>
      <c r="Y136" s="373"/>
      <c r="Z136" s="373"/>
      <c r="AA136" s="373"/>
      <c r="AB136" s="373"/>
      <c r="AC136" s="373"/>
      <c r="AD136" s="373"/>
      <c r="AE136" s="373"/>
      <c r="AF136" s="373"/>
      <c r="AG136" s="373"/>
      <c r="AH136" s="373"/>
      <c r="AI136" s="373"/>
      <c r="AJ136" s="373"/>
      <c r="AK136" s="373"/>
      <c r="AL136" s="373"/>
    </row>
    <row r="137" spans="24:38" x14ac:dyDescent="0.25">
      <c r="X137" s="373"/>
      <c r="Y137" s="373"/>
      <c r="Z137" s="373"/>
      <c r="AA137" s="373"/>
      <c r="AB137" s="373"/>
      <c r="AC137" s="373"/>
      <c r="AD137" s="373"/>
      <c r="AE137" s="373"/>
      <c r="AF137" s="373"/>
      <c r="AG137" s="373"/>
      <c r="AH137" s="373"/>
      <c r="AI137" s="373"/>
      <c r="AJ137" s="373"/>
      <c r="AK137" s="373"/>
      <c r="AL137" s="373"/>
    </row>
    <row r="138" spans="24:38" x14ac:dyDescent="0.25"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  <c r="AJ138" s="373"/>
      <c r="AK138" s="373"/>
      <c r="AL138" s="373"/>
    </row>
    <row r="139" spans="24:38" x14ac:dyDescent="0.25">
      <c r="X139" s="373"/>
      <c r="Y139" s="373"/>
      <c r="Z139" s="373"/>
      <c r="AA139" s="373"/>
      <c r="AB139" s="373"/>
      <c r="AC139" s="373"/>
      <c r="AD139" s="373"/>
      <c r="AE139" s="373"/>
      <c r="AF139" s="373"/>
      <c r="AG139" s="373"/>
      <c r="AH139" s="373"/>
      <c r="AI139" s="373"/>
      <c r="AJ139" s="373"/>
      <c r="AK139" s="373"/>
      <c r="AL139" s="373"/>
    </row>
    <row r="140" spans="24:38" x14ac:dyDescent="0.25">
      <c r="X140" s="373"/>
      <c r="Y140" s="373"/>
      <c r="Z140" s="373"/>
      <c r="AA140" s="373"/>
      <c r="AB140" s="373"/>
      <c r="AC140" s="373"/>
      <c r="AD140" s="373"/>
      <c r="AE140" s="373"/>
      <c r="AF140" s="373"/>
      <c r="AG140" s="373"/>
      <c r="AH140" s="373"/>
      <c r="AI140" s="373"/>
      <c r="AJ140" s="373"/>
      <c r="AK140" s="373"/>
      <c r="AL140" s="373"/>
    </row>
    <row r="141" spans="24:38" x14ac:dyDescent="0.25">
      <c r="X141" s="373"/>
      <c r="Y141" s="373"/>
      <c r="Z141" s="373"/>
      <c r="AA141" s="373"/>
      <c r="AB141" s="373"/>
      <c r="AC141" s="373"/>
      <c r="AD141" s="373"/>
      <c r="AE141" s="373"/>
      <c r="AF141" s="373"/>
      <c r="AG141" s="373"/>
      <c r="AH141" s="373"/>
      <c r="AI141" s="373"/>
      <c r="AJ141" s="373"/>
      <c r="AK141" s="373"/>
      <c r="AL141" s="373"/>
    </row>
    <row r="142" spans="24:38" x14ac:dyDescent="0.25">
      <c r="X142" s="373"/>
      <c r="Y142" s="373"/>
      <c r="Z142" s="373"/>
      <c r="AA142" s="373"/>
      <c r="AB142" s="373"/>
      <c r="AC142" s="373"/>
      <c r="AD142" s="373"/>
      <c r="AE142" s="373"/>
      <c r="AF142" s="373"/>
      <c r="AG142" s="373"/>
      <c r="AH142" s="373"/>
      <c r="AI142" s="373"/>
      <c r="AJ142" s="373"/>
      <c r="AK142" s="373"/>
      <c r="AL142" s="373"/>
    </row>
    <row r="143" spans="24:38" x14ac:dyDescent="0.25">
      <c r="X143" s="373"/>
      <c r="Y143" s="373"/>
      <c r="Z143" s="373"/>
      <c r="AA143" s="373"/>
      <c r="AB143" s="373"/>
      <c r="AC143" s="373"/>
      <c r="AD143" s="373"/>
      <c r="AE143" s="373"/>
      <c r="AF143" s="373"/>
      <c r="AG143" s="373"/>
      <c r="AH143" s="373"/>
      <c r="AI143" s="373"/>
      <c r="AJ143" s="373"/>
      <c r="AK143" s="373"/>
      <c r="AL143" s="373"/>
    </row>
    <row r="144" spans="24:38" x14ac:dyDescent="0.25">
      <c r="X144" s="373"/>
      <c r="Y144" s="373"/>
      <c r="Z144" s="373"/>
      <c r="AA144" s="373"/>
      <c r="AB144" s="373"/>
      <c r="AC144" s="373"/>
      <c r="AD144" s="373"/>
      <c r="AE144" s="373"/>
      <c r="AF144" s="373"/>
      <c r="AG144" s="373"/>
      <c r="AH144" s="373"/>
      <c r="AI144" s="373"/>
      <c r="AJ144" s="373"/>
      <c r="AK144" s="373"/>
      <c r="AL144" s="373"/>
    </row>
    <row r="145" spans="24:38" x14ac:dyDescent="0.25">
      <c r="X145" s="373"/>
      <c r="Y145" s="373"/>
      <c r="Z145" s="373"/>
      <c r="AA145" s="373"/>
      <c r="AB145" s="373"/>
      <c r="AC145" s="373"/>
      <c r="AD145" s="373"/>
      <c r="AE145" s="373"/>
      <c r="AF145" s="373"/>
      <c r="AG145" s="373"/>
      <c r="AH145" s="373"/>
      <c r="AI145" s="373"/>
      <c r="AJ145" s="373"/>
      <c r="AK145" s="373"/>
      <c r="AL145" s="373"/>
    </row>
    <row r="146" spans="24:38" x14ac:dyDescent="0.25">
      <c r="X146" s="373"/>
      <c r="Y146" s="373"/>
      <c r="Z146" s="373"/>
      <c r="AA146" s="373"/>
      <c r="AB146" s="373"/>
      <c r="AC146" s="373"/>
      <c r="AD146" s="373"/>
      <c r="AE146" s="373"/>
      <c r="AF146" s="373"/>
      <c r="AG146" s="373"/>
      <c r="AH146" s="373"/>
      <c r="AI146" s="373"/>
      <c r="AJ146" s="373"/>
      <c r="AK146" s="373"/>
      <c r="AL146" s="373"/>
    </row>
    <row r="147" spans="24:38" x14ac:dyDescent="0.25">
      <c r="X147" s="373"/>
      <c r="Y147" s="373"/>
      <c r="Z147" s="373"/>
      <c r="AA147" s="373"/>
      <c r="AB147" s="373"/>
      <c r="AC147" s="373"/>
      <c r="AD147" s="373"/>
      <c r="AE147" s="373"/>
      <c r="AF147" s="373"/>
      <c r="AG147" s="373"/>
      <c r="AH147" s="373"/>
      <c r="AI147" s="373"/>
      <c r="AJ147" s="373"/>
      <c r="AK147" s="373"/>
      <c r="AL147" s="373"/>
    </row>
    <row r="148" spans="24:38" x14ac:dyDescent="0.25"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3"/>
    </row>
    <row r="149" spans="24:38" x14ac:dyDescent="0.25"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3"/>
    </row>
    <row r="150" spans="24:38" x14ac:dyDescent="0.25">
      <c r="X150" s="373"/>
      <c r="Y150" s="373"/>
      <c r="Z150" s="373"/>
      <c r="AA150" s="373"/>
      <c r="AB150" s="373"/>
      <c r="AC150" s="373"/>
      <c r="AD150" s="373"/>
      <c r="AE150" s="373"/>
      <c r="AF150" s="373"/>
      <c r="AG150" s="373"/>
      <c r="AH150" s="373"/>
      <c r="AI150" s="373"/>
      <c r="AJ150" s="373"/>
      <c r="AK150" s="373"/>
      <c r="AL150" s="373"/>
    </row>
    <row r="151" spans="24:38" x14ac:dyDescent="0.25">
      <c r="X151" s="373"/>
      <c r="Y151" s="373"/>
      <c r="Z151" s="373"/>
      <c r="AA151" s="373"/>
      <c r="AB151" s="373"/>
      <c r="AC151" s="373"/>
      <c r="AD151" s="373"/>
      <c r="AE151" s="373"/>
      <c r="AF151" s="373"/>
      <c r="AG151" s="373"/>
      <c r="AH151" s="373"/>
      <c r="AI151" s="373"/>
      <c r="AJ151" s="373"/>
      <c r="AK151" s="373"/>
      <c r="AL151" s="373"/>
    </row>
    <row r="152" spans="24:38" x14ac:dyDescent="0.25">
      <c r="X152" s="373"/>
      <c r="Y152" s="373"/>
      <c r="Z152" s="373"/>
      <c r="AA152" s="373"/>
      <c r="AB152" s="373"/>
      <c r="AC152" s="373"/>
      <c r="AD152" s="373"/>
      <c r="AE152" s="373"/>
      <c r="AF152" s="373"/>
      <c r="AG152" s="373"/>
      <c r="AH152" s="373"/>
      <c r="AI152" s="373"/>
      <c r="AJ152" s="373"/>
      <c r="AK152" s="373"/>
      <c r="AL152" s="373"/>
    </row>
    <row r="153" spans="24:38" x14ac:dyDescent="0.25">
      <c r="X153" s="373"/>
      <c r="Y153" s="373"/>
      <c r="Z153" s="373"/>
      <c r="AA153" s="373"/>
      <c r="AB153" s="373"/>
      <c r="AC153" s="373"/>
      <c r="AD153" s="373"/>
      <c r="AE153" s="373"/>
      <c r="AF153" s="373"/>
      <c r="AG153" s="373"/>
      <c r="AH153" s="373"/>
      <c r="AI153" s="373"/>
      <c r="AJ153" s="373"/>
      <c r="AK153" s="373"/>
      <c r="AL153" s="373"/>
    </row>
    <row r="154" spans="24:38" x14ac:dyDescent="0.25">
      <c r="X154" s="373"/>
      <c r="Y154" s="373"/>
      <c r="Z154" s="373"/>
      <c r="AA154" s="373"/>
      <c r="AB154" s="373"/>
      <c r="AC154" s="373"/>
      <c r="AD154" s="373"/>
      <c r="AE154" s="373"/>
      <c r="AF154" s="373"/>
      <c r="AG154" s="373"/>
      <c r="AH154" s="373"/>
      <c r="AI154" s="373"/>
      <c r="AJ154" s="373"/>
      <c r="AK154" s="373"/>
      <c r="AL154" s="373"/>
    </row>
    <row r="155" spans="24:38" x14ac:dyDescent="0.25">
      <c r="X155" s="373"/>
      <c r="Y155" s="373"/>
      <c r="Z155" s="373"/>
      <c r="AA155" s="373"/>
      <c r="AB155" s="373"/>
      <c r="AC155" s="373"/>
      <c r="AD155" s="373"/>
      <c r="AE155" s="373"/>
      <c r="AF155" s="373"/>
      <c r="AG155" s="373"/>
      <c r="AH155" s="373"/>
      <c r="AI155" s="373"/>
      <c r="AJ155" s="373"/>
      <c r="AK155" s="373"/>
      <c r="AL155" s="373"/>
    </row>
    <row r="156" spans="24:38" x14ac:dyDescent="0.25">
      <c r="X156" s="373"/>
      <c r="Y156" s="373"/>
      <c r="Z156" s="373"/>
      <c r="AA156" s="373"/>
      <c r="AB156" s="373"/>
      <c r="AC156" s="373"/>
      <c r="AD156" s="373"/>
      <c r="AE156" s="373"/>
      <c r="AF156" s="373"/>
      <c r="AG156" s="373"/>
      <c r="AH156" s="373"/>
      <c r="AI156" s="373"/>
      <c r="AJ156" s="373"/>
      <c r="AK156" s="373"/>
      <c r="AL156" s="373"/>
    </row>
    <row r="157" spans="24:38" x14ac:dyDescent="0.25">
      <c r="X157" s="373"/>
      <c r="Y157" s="373"/>
      <c r="Z157" s="373"/>
      <c r="AA157" s="373"/>
      <c r="AB157" s="373"/>
      <c r="AC157" s="373"/>
      <c r="AD157" s="373"/>
      <c r="AE157" s="373"/>
      <c r="AF157" s="373"/>
      <c r="AG157" s="373"/>
      <c r="AH157" s="373"/>
      <c r="AI157" s="373"/>
      <c r="AJ157" s="373"/>
      <c r="AK157" s="373"/>
      <c r="AL157" s="373"/>
    </row>
    <row r="158" spans="24:38" x14ac:dyDescent="0.25">
      <c r="X158" s="373"/>
      <c r="Y158" s="373"/>
      <c r="Z158" s="373"/>
      <c r="AA158" s="373"/>
      <c r="AB158" s="373"/>
      <c r="AC158" s="373"/>
      <c r="AD158" s="373"/>
      <c r="AE158" s="373"/>
      <c r="AF158" s="373"/>
      <c r="AG158" s="373"/>
      <c r="AH158" s="373"/>
      <c r="AI158" s="373"/>
      <c r="AJ158" s="373"/>
      <c r="AK158" s="373"/>
      <c r="AL158" s="373"/>
    </row>
    <row r="159" spans="24:38" x14ac:dyDescent="0.25">
      <c r="X159" s="373"/>
      <c r="Y159" s="373"/>
      <c r="Z159" s="373"/>
      <c r="AA159" s="373"/>
      <c r="AB159" s="373"/>
      <c r="AC159" s="373"/>
      <c r="AD159" s="373"/>
      <c r="AE159" s="373"/>
      <c r="AF159" s="373"/>
      <c r="AG159" s="373"/>
      <c r="AH159" s="373"/>
      <c r="AI159" s="373"/>
      <c r="AJ159" s="373"/>
      <c r="AK159" s="373"/>
      <c r="AL159" s="373"/>
    </row>
    <row r="160" spans="24:38" x14ac:dyDescent="0.25">
      <c r="X160" s="373"/>
      <c r="Y160" s="373"/>
      <c r="Z160" s="373"/>
      <c r="AA160" s="373"/>
      <c r="AB160" s="373"/>
      <c r="AC160" s="373"/>
      <c r="AD160" s="373"/>
      <c r="AE160" s="373"/>
      <c r="AF160" s="373"/>
      <c r="AG160" s="373"/>
      <c r="AH160" s="373"/>
      <c r="AI160" s="373"/>
      <c r="AJ160" s="373"/>
      <c r="AK160" s="373"/>
      <c r="AL160" s="373"/>
    </row>
    <row r="161" spans="24:38" x14ac:dyDescent="0.25">
      <c r="X161" s="373"/>
      <c r="Y161" s="373"/>
      <c r="Z161" s="373"/>
      <c r="AA161" s="373"/>
      <c r="AB161" s="373"/>
      <c r="AC161" s="373"/>
      <c r="AD161" s="373"/>
      <c r="AE161" s="373"/>
      <c r="AF161" s="373"/>
      <c r="AG161" s="373"/>
      <c r="AH161" s="373"/>
      <c r="AI161" s="373"/>
      <c r="AJ161" s="373"/>
      <c r="AK161" s="373"/>
      <c r="AL161" s="373"/>
    </row>
    <row r="162" spans="24:38" x14ac:dyDescent="0.25">
      <c r="X162" s="373"/>
      <c r="Y162" s="373"/>
      <c r="Z162" s="373"/>
      <c r="AA162" s="373"/>
      <c r="AB162" s="373"/>
      <c r="AC162" s="373"/>
      <c r="AD162" s="373"/>
      <c r="AE162" s="373"/>
      <c r="AF162" s="373"/>
      <c r="AG162" s="373"/>
      <c r="AH162" s="373"/>
      <c r="AI162" s="373"/>
      <c r="AJ162" s="373"/>
      <c r="AK162" s="373"/>
      <c r="AL162" s="373"/>
    </row>
    <row r="163" spans="24:38" x14ac:dyDescent="0.25">
      <c r="X163" s="373"/>
      <c r="Y163" s="373"/>
      <c r="Z163" s="373"/>
      <c r="AA163" s="373"/>
      <c r="AB163" s="373"/>
      <c r="AC163" s="373"/>
      <c r="AD163" s="373"/>
      <c r="AE163" s="373"/>
      <c r="AF163" s="373"/>
      <c r="AG163" s="373"/>
      <c r="AH163" s="373"/>
      <c r="AI163" s="373"/>
      <c r="AJ163" s="373"/>
      <c r="AK163" s="373"/>
      <c r="AL163" s="373"/>
    </row>
    <row r="164" spans="24:38" x14ac:dyDescent="0.25">
      <c r="X164" s="373"/>
      <c r="Y164" s="373"/>
      <c r="Z164" s="373"/>
      <c r="AA164" s="373"/>
      <c r="AB164" s="373"/>
      <c r="AC164" s="373"/>
      <c r="AD164" s="373"/>
      <c r="AE164" s="373"/>
      <c r="AF164" s="373"/>
      <c r="AG164" s="373"/>
      <c r="AH164" s="373"/>
      <c r="AI164" s="373"/>
      <c r="AJ164" s="373"/>
      <c r="AK164" s="373"/>
      <c r="AL164" s="373"/>
    </row>
    <row r="165" spans="24:38" x14ac:dyDescent="0.25">
      <c r="X165" s="373"/>
      <c r="Y165" s="373"/>
      <c r="Z165" s="373"/>
      <c r="AA165" s="373"/>
      <c r="AB165" s="373"/>
      <c r="AC165" s="373"/>
      <c r="AD165" s="373"/>
      <c r="AE165" s="373"/>
      <c r="AF165" s="373"/>
      <c r="AG165" s="373"/>
      <c r="AH165" s="373"/>
      <c r="AI165" s="373"/>
      <c r="AJ165" s="373"/>
      <c r="AK165" s="373"/>
      <c r="AL165" s="373"/>
    </row>
    <row r="166" spans="24:38" x14ac:dyDescent="0.25">
      <c r="X166" s="373"/>
      <c r="Y166" s="373"/>
      <c r="Z166" s="373"/>
      <c r="AA166" s="373"/>
      <c r="AB166" s="373"/>
      <c r="AC166" s="373"/>
      <c r="AD166" s="373"/>
      <c r="AE166" s="373"/>
      <c r="AF166" s="373"/>
      <c r="AG166" s="373"/>
      <c r="AH166" s="373"/>
      <c r="AI166" s="373"/>
      <c r="AJ166" s="373"/>
      <c r="AK166" s="373"/>
      <c r="AL166" s="373"/>
    </row>
    <row r="167" spans="24:38" x14ac:dyDescent="0.25">
      <c r="X167" s="373"/>
      <c r="Y167" s="373"/>
      <c r="Z167" s="373"/>
      <c r="AA167" s="373"/>
      <c r="AB167" s="373"/>
      <c r="AC167" s="373"/>
      <c r="AD167" s="373"/>
      <c r="AE167" s="373"/>
      <c r="AF167" s="373"/>
      <c r="AG167" s="373"/>
      <c r="AH167" s="373"/>
      <c r="AI167" s="373"/>
      <c r="AJ167" s="373"/>
      <c r="AK167" s="373"/>
      <c r="AL167" s="373"/>
    </row>
    <row r="168" spans="24:38" x14ac:dyDescent="0.25">
      <c r="X168" s="373"/>
      <c r="Y168" s="373"/>
      <c r="Z168" s="373"/>
      <c r="AA168" s="373"/>
      <c r="AB168" s="373"/>
      <c r="AC168" s="373"/>
      <c r="AD168" s="373"/>
      <c r="AE168" s="373"/>
      <c r="AF168" s="373"/>
      <c r="AG168" s="373"/>
      <c r="AH168" s="373"/>
      <c r="AI168" s="373"/>
      <c r="AJ168" s="373"/>
      <c r="AK168" s="373"/>
      <c r="AL168" s="373"/>
    </row>
    <row r="169" spans="24:38" x14ac:dyDescent="0.25">
      <c r="X169" s="373"/>
      <c r="Y169" s="373"/>
      <c r="Z169" s="373"/>
      <c r="AA169" s="373"/>
      <c r="AB169" s="373"/>
      <c r="AC169" s="373"/>
      <c r="AD169" s="373"/>
      <c r="AE169" s="373"/>
      <c r="AF169" s="373"/>
      <c r="AG169" s="373"/>
      <c r="AH169" s="373"/>
      <c r="AI169" s="373"/>
      <c r="AJ169" s="373"/>
      <c r="AK169" s="373"/>
      <c r="AL169" s="373"/>
    </row>
    <row r="170" spans="24:38" x14ac:dyDescent="0.25">
      <c r="X170" s="373"/>
      <c r="Y170" s="373"/>
      <c r="Z170" s="373"/>
      <c r="AA170" s="373"/>
      <c r="AB170" s="373"/>
      <c r="AC170" s="373"/>
      <c r="AD170" s="373"/>
      <c r="AE170" s="373"/>
      <c r="AF170" s="373"/>
      <c r="AG170" s="373"/>
      <c r="AH170" s="373"/>
      <c r="AI170" s="373"/>
      <c r="AJ170" s="373"/>
      <c r="AK170" s="373"/>
      <c r="AL170" s="373"/>
    </row>
    <row r="171" spans="24:38" x14ac:dyDescent="0.25">
      <c r="X171" s="373"/>
      <c r="Y171" s="373"/>
      <c r="Z171" s="373"/>
      <c r="AA171" s="373"/>
      <c r="AB171" s="373"/>
      <c r="AC171" s="373"/>
      <c r="AD171" s="373"/>
      <c r="AE171" s="373"/>
      <c r="AF171" s="373"/>
      <c r="AG171" s="373"/>
      <c r="AH171" s="373"/>
      <c r="AI171" s="373"/>
      <c r="AJ171" s="373"/>
      <c r="AK171" s="373"/>
      <c r="AL171" s="373"/>
    </row>
    <row r="172" spans="24:38" x14ac:dyDescent="0.25">
      <c r="X172" s="373"/>
      <c r="Y172" s="373"/>
      <c r="Z172" s="373"/>
      <c r="AA172" s="373"/>
      <c r="AB172" s="373"/>
      <c r="AC172" s="373"/>
      <c r="AD172" s="373"/>
      <c r="AE172" s="373"/>
      <c r="AF172" s="373"/>
      <c r="AG172" s="373"/>
      <c r="AH172" s="373"/>
      <c r="AI172" s="373"/>
      <c r="AJ172" s="373"/>
      <c r="AK172" s="373"/>
      <c r="AL172" s="373"/>
    </row>
    <row r="173" spans="24:38" x14ac:dyDescent="0.25">
      <c r="X173" s="373"/>
      <c r="Y173" s="373"/>
      <c r="Z173" s="373"/>
      <c r="AA173" s="373"/>
      <c r="AB173" s="373"/>
      <c r="AC173" s="373"/>
      <c r="AD173" s="373"/>
      <c r="AE173" s="373"/>
      <c r="AF173" s="373"/>
      <c r="AG173" s="373"/>
      <c r="AH173" s="373"/>
      <c r="AI173" s="373"/>
      <c r="AJ173" s="373"/>
      <c r="AK173" s="373"/>
      <c r="AL173" s="373"/>
    </row>
    <row r="174" spans="24:38" x14ac:dyDescent="0.25">
      <c r="X174" s="373"/>
      <c r="Y174" s="373"/>
      <c r="Z174" s="373"/>
      <c r="AA174" s="373"/>
      <c r="AB174" s="373"/>
      <c r="AC174" s="373"/>
      <c r="AD174" s="373"/>
      <c r="AE174" s="373"/>
      <c r="AF174" s="373"/>
      <c r="AG174" s="373"/>
      <c r="AH174" s="373"/>
      <c r="AI174" s="373"/>
      <c r="AJ174" s="373"/>
      <c r="AK174" s="373"/>
      <c r="AL174" s="373"/>
    </row>
    <row r="175" spans="24:38" x14ac:dyDescent="0.25">
      <c r="X175" s="373"/>
      <c r="Y175" s="373"/>
      <c r="Z175" s="373"/>
      <c r="AA175" s="373"/>
      <c r="AB175" s="373"/>
      <c r="AC175" s="373"/>
      <c r="AD175" s="373"/>
      <c r="AE175" s="373"/>
      <c r="AF175" s="373"/>
      <c r="AG175" s="373"/>
      <c r="AH175" s="373"/>
      <c r="AI175" s="373"/>
      <c r="AJ175" s="373"/>
      <c r="AK175" s="373"/>
      <c r="AL175" s="373"/>
    </row>
    <row r="176" spans="24:38" x14ac:dyDescent="0.25">
      <c r="X176" s="373"/>
      <c r="Y176" s="373"/>
      <c r="Z176" s="373"/>
      <c r="AA176" s="373"/>
      <c r="AB176" s="373"/>
      <c r="AC176" s="373"/>
      <c r="AD176" s="373"/>
      <c r="AE176" s="373"/>
      <c r="AF176" s="373"/>
      <c r="AG176" s="373"/>
      <c r="AH176" s="373"/>
      <c r="AI176" s="373"/>
      <c r="AJ176" s="373"/>
      <c r="AK176" s="373"/>
      <c r="AL176" s="373"/>
    </row>
    <row r="177" spans="24:38" x14ac:dyDescent="0.25">
      <c r="X177" s="373"/>
      <c r="Y177" s="373"/>
      <c r="Z177" s="373"/>
      <c r="AA177" s="373"/>
      <c r="AB177" s="373"/>
      <c r="AC177" s="373"/>
      <c r="AD177" s="373"/>
      <c r="AE177" s="373"/>
      <c r="AF177" s="373"/>
      <c r="AG177" s="373"/>
      <c r="AH177" s="373"/>
      <c r="AI177" s="373"/>
      <c r="AJ177" s="373"/>
      <c r="AK177" s="373"/>
      <c r="AL177" s="373"/>
    </row>
    <row r="178" spans="24:38" x14ac:dyDescent="0.25">
      <c r="X178" s="373"/>
      <c r="Y178" s="373"/>
      <c r="Z178" s="373"/>
      <c r="AA178" s="373"/>
      <c r="AB178" s="373"/>
      <c r="AC178" s="373"/>
      <c r="AD178" s="373"/>
      <c r="AE178" s="373"/>
      <c r="AF178" s="373"/>
      <c r="AG178" s="373"/>
      <c r="AH178" s="373"/>
      <c r="AI178" s="373"/>
      <c r="AJ178" s="373"/>
      <c r="AK178" s="373"/>
      <c r="AL178" s="373"/>
    </row>
    <row r="179" spans="24:38" x14ac:dyDescent="0.25">
      <c r="X179" s="373"/>
      <c r="Y179" s="373"/>
      <c r="Z179" s="373"/>
      <c r="AA179" s="373"/>
      <c r="AB179" s="373"/>
      <c r="AC179" s="373"/>
      <c r="AD179" s="373"/>
      <c r="AE179" s="373"/>
      <c r="AF179" s="373"/>
      <c r="AG179" s="373"/>
      <c r="AH179" s="373"/>
      <c r="AI179" s="373"/>
      <c r="AJ179" s="373"/>
      <c r="AK179" s="373"/>
      <c r="AL179" s="373"/>
    </row>
    <row r="180" spans="24:38" x14ac:dyDescent="0.25">
      <c r="X180" s="373"/>
      <c r="Y180" s="373"/>
      <c r="Z180" s="373"/>
      <c r="AA180" s="373"/>
      <c r="AB180" s="373"/>
      <c r="AC180" s="373"/>
      <c r="AD180" s="373"/>
      <c r="AE180" s="373"/>
      <c r="AF180" s="373"/>
      <c r="AG180" s="373"/>
      <c r="AH180" s="373"/>
      <c r="AI180" s="373"/>
      <c r="AJ180" s="373"/>
      <c r="AK180" s="373"/>
      <c r="AL180" s="373"/>
    </row>
    <row r="181" spans="24:38" x14ac:dyDescent="0.25">
      <c r="X181" s="373"/>
      <c r="Y181" s="373"/>
      <c r="Z181" s="373"/>
      <c r="AA181" s="373"/>
      <c r="AB181" s="373"/>
      <c r="AC181" s="373"/>
      <c r="AD181" s="373"/>
      <c r="AE181" s="373"/>
      <c r="AF181" s="373"/>
      <c r="AG181" s="373"/>
      <c r="AH181" s="373"/>
      <c r="AI181" s="373"/>
      <c r="AJ181" s="373"/>
      <c r="AK181" s="373"/>
      <c r="AL181" s="373"/>
    </row>
    <row r="182" spans="24:38" x14ac:dyDescent="0.25">
      <c r="X182" s="373"/>
      <c r="Y182" s="373"/>
      <c r="Z182" s="373"/>
      <c r="AA182" s="373"/>
      <c r="AB182" s="373"/>
      <c r="AC182" s="373"/>
      <c r="AD182" s="373"/>
      <c r="AE182" s="373"/>
      <c r="AF182" s="373"/>
      <c r="AG182" s="373"/>
      <c r="AH182" s="373"/>
      <c r="AI182" s="373"/>
      <c r="AJ182" s="373"/>
      <c r="AK182" s="373"/>
      <c r="AL182" s="373"/>
    </row>
    <row r="183" spans="24:38" x14ac:dyDescent="0.25">
      <c r="X183" s="373"/>
      <c r="Y183" s="373"/>
      <c r="Z183" s="373"/>
      <c r="AA183" s="373"/>
      <c r="AB183" s="373"/>
      <c r="AC183" s="373"/>
      <c r="AD183" s="373"/>
      <c r="AE183" s="373"/>
      <c r="AF183" s="373"/>
      <c r="AG183" s="373"/>
      <c r="AH183" s="373"/>
      <c r="AI183" s="373"/>
      <c r="AJ183" s="373"/>
      <c r="AK183" s="373"/>
      <c r="AL183" s="373"/>
    </row>
    <row r="184" spans="24:38" x14ac:dyDescent="0.25">
      <c r="X184" s="373"/>
      <c r="Y184" s="373"/>
      <c r="Z184" s="373"/>
      <c r="AA184" s="373"/>
      <c r="AB184" s="373"/>
      <c r="AC184" s="373"/>
      <c r="AD184" s="373"/>
      <c r="AE184" s="373"/>
      <c r="AF184" s="373"/>
      <c r="AG184" s="373"/>
      <c r="AH184" s="373"/>
      <c r="AI184" s="373"/>
      <c r="AJ184" s="373"/>
      <c r="AK184" s="373"/>
      <c r="AL184" s="373"/>
    </row>
    <row r="185" spans="24:38" x14ac:dyDescent="0.25">
      <c r="X185" s="373"/>
      <c r="Y185" s="373"/>
      <c r="Z185" s="373"/>
      <c r="AA185" s="373"/>
      <c r="AB185" s="373"/>
      <c r="AC185" s="373"/>
      <c r="AD185" s="373"/>
      <c r="AE185" s="373"/>
      <c r="AF185" s="373"/>
      <c r="AG185" s="373"/>
      <c r="AH185" s="373"/>
      <c r="AI185" s="373"/>
      <c r="AJ185" s="373"/>
      <c r="AK185" s="373"/>
      <c r="AL185" s="373"/>
    </row>
    <row r="186" spans="24:38" x14ac:dyDescent="0.25">
      <c r="X186" s="373"/>
      <c r="Y186" s="373"/>
      <c r="Z186" s="373"/>
      <c r="AA186" s="373"/>
      <c r="AB186" s="373"/>
      <c r="AC186" s="373"/>
      <c r="AD186" s="373"/>
      <c r="AE186" s="373"/>
      <c r="AF186" s="373"/>
      <c r="AG186" s="373"/>
      <c r="AH186" s="373"/>
      <c r="AI186" s="373"/>
      <c r="AJ186" s="373"/>
      <c r="AK186" s="373"/>
      <c r="AL186" s="373"/>
    </row>
    <row r="187" spans="24:38" x14ac:dyDescent="0.25">
      <c r="X187" s="373"/>
      <c r="Y187" s="373"/>
      <c r="Z187" s="373"/>
      <c r="AA187" s="373"/>
      <c r="AB187" s="373"/>
      <c r="AC187" s="373"/>
      <c r="AD187" s="373"/>
      <c r="AE187" s="373"/>
      <c r="AF187" s="373"/>
      <c r="AG187" s="373"/>
      <c r="AH187" s="373"/>
      <c r="AI187" s="373"/>
      <c r="AJ187" s="373"/>
      <c r="AK187" s="373"/>
      <c r="AL187" s="373"/>
    </row>
    <row r="188" spans="24:38" x14ac:dyDescent="0.25">
      <c r="X188" s="373"/>
      <c r="Y188" s="373"/>
      <c r="Z188" s="373"/>
      <c r="AA188" s="373"/>
      <c r="AB188" s="373"/>
      <c r="AC188" s="373"/>
      <c r="AD188" s="373"/>
      <c r="AE188" s="373"/>
      <c r="AF188" s="373"/>
      <c r="AG188" s="373"/>
      <c r="AH188" s="373"/>
      <c r="AI188" s="373"/>
      <c r="AJ188" s="373"/>
      <c r="AK188" s="373"/>
      <c r="AL188" s="373"/>
    </row>
    <row r="189" spans="24:38" x14ac:dyDescent="0.25">
      <c r="X189" s="373"/>
      <c r="Y189" s="373"/>
      <c r="Z189" s="373"/>
      <c r="AA189" s="373"/>
      <c r="AB189" s="373"/>
      <c r="AC189" s="373"/>
      <c r="AD189" s="373"/>
      <c r="AE189" s="373"/>
      <c r="AF189" s="373"/>
      <c r="AG189" s="373"/>
      <c r="AH189" s="373"/>
      <c r="AI189" s="373"/>
      <c r="AJ189" s="373"/>
      <c r="AK189" s="373"/>
      <c r="AL189" s="373"/>
    </row>
    <row r="190" spans="24:38" x14ac:dyDescent="0.25">
      <c r="X190" s="373"/>
      <c r="Y190" s="373"/>
      <c r="Z190" s="373"/>
      <c r="AA190" s="373"/>
      <c r="AB190" s="373"/>
      <c r="AC190" s="373"/>
      <c r="AD190" s="373"/>
      <c r="AE190" s="373"/>
      <c r="AF190" s="373"/>
      <c r="AG190" s="373"/>
      <c r="AH190" s="373"/>
      <c r="AI190" s="373"/>
      <c r="AJ190" s="373"/>
      <c r="AK190" s="373"/>
      <c r="AL190" s="373"/>
    </row>
    <row r="191" spans="24:38" x14ac:dyDescent="0.25">
      <c r="X191" s="373"/>
      <c r="Y191" s="373"/>
      <c r="Z191" s="373"/>
      <c r="AA191" s="373"/>
      <c r="AB191" s="373"/>
      <c r="AC191" s="373"/>
      <c r="AD191" s="373"/>
      <c r="AE191" s="373"/>
      <c r="AF191" s="373"/>
      <c r="AG191" s="373"/>
      <c r="AH191" s="373"/>
      <c r="AI191" s="373"/>
      <c r="AJ191" s="373"/>
      <c r="AK191" s="373"/>
      <c r="AL191" s="373"/>
    </row>
    <row r="192" spans="24:38" x14ac:dyDescent="0.25">
      <c r="X192" s="373"/>
      <c r="Y192" s="373"/>
      <c r="Z192" s="373"/>
      <c r="AA192" s="373"/>
      <c r="AB192" s="373"/>
      <c r="AC192" s="373"/>
      <c r="AD192" s="373"/>
      <c r="AE192" s="373"/>
      <c r="AF192" s="373"/>
      <c r="AG192" s="373"/>
      <c r="AH192" s="373"/>
      <c r="AI192" s="373"/>
      <c r="AJ192" s="373"/>
      <c r="AK192" s="373"/>
      <c r="AL192" s="373"/>
    </row>
    <row r="193" spans="24:38" x14ac:dyDescent="0.25">
      <c r="X193" s="373"/>
      <c r="Y193" s="373"/>
      <c r="Z193" s="373"/>
      <c r="AA193" s="373"/>
      <c r="AB193" s="373"/>
      <c r="AC193" s="373"/>
      <c r="AD193" s="373"/>
      <c r="AE193" s="373"/>
      <c r="AF193" s="373"/>
      <c r="AG193" s="373"/>
      <c r="AH193" s="373"/>
      <c r="AI193" s="373"/>
      <c r="AJ193" s="373"/>
      <c r="AK193" s="373"/>
      <c r="AL193" s="373"/>
    </row>
    <row r="194" spans="24:38" x14ac:dyDescent="0.25">
      <c r="X194" s="373"/>
      <c r="Y194" s="373"/>
      <c r="Z194" s="373"/>
      <c r="AA194" s="373"/>
      <c r="AB194" s="373"/>
      <c r="AC194" s="373"/>
      <c r="AD194" s="373"/>
      <c r="AE194" s="373"/>
      <c r="AF194" s="373"/>
      <c r="AG194" s="373"/>
      <c r="AH194" s="373"/>
      <c r="AI194" s="373"/>
      <c r="AJ194" s="373"/>
      <c r="AK194" s="373"/>
      <c r="AL194" s="373"/>
    </row>
    <row r="195" spans="24:38" x14ac:dyDescent="0.25">
      <c r="X195" s="373"/>
      <c r="Y195" s="373"/>
      <c r="Z195" s="373"/>
      <c r="AA195" s="373"/>
      <c r="AB195" s="373"/>
      <c r="AC195" s="373"/>
      <c r="AD195" s="373"/>
      <c r="AE195" s="373"/>
      <c r="AF195" s="373"/>
      <c r="AG195" s="373"/>
      <c r="AH195" s="373"/>
      <c r="AI195" s="373"/>
      <c r="AJ195" s="373"/>
      <c r="AK195" s="373"/>
      <c r="AL195" s="373"/>
    </row>
    <row r="196" spans="24:38" x14ac:dyDescent="0.25">
      <c r="X196" s="373"/>
      <c r="Y196" s="373"/>
      <c r="Z196" s="373"/>
      <c r="AA196" s="373"/>
      <c r="AB196" s="373"/>
      <c r="AC196" s="373"/>
      <c r="AD196" s="373"/>
      <c r="AE196" s="373"/>
      <c r="AF196" s="373"/>
      <c r="AG196" s="373"/>
      <c r="AH196" s="373"/>
      <c r="AI196" s="373"/>
      <c r="AJ196" s="373"/>
      <c r="AK196" s="373"/>
      <c r="AL196" s="373"/>
    </row>
    <row r="197" spans="24:38" x14ac:dyDescent="0.25">
      <c r="X197" s="373"/>
      <c r="Y197" s="373"/>
      <c r="Z197" s="373"/>
      <c r="AA197" s="373"/>
      <c r="AB197" s="373"/>
      <c r="AC197" s="373"/>
      <c r="AD197" s="373"/>
      <c r="AE197" s="373"/>
      <c r="AF197" s="373"/>
      <c r="AG197" s="373"/>
      <c r="AH197" s="373"/>
      <c r="AI197" s="373"/>
      <c r="AJ197" s="373"/>
      <c r="AK197" s="373"/>
      <c r="AL197" s="373"/>
    </row>
    <row r="198" spans="24:38" x14ac:dyDescent="0.25">
      <c r="X198" s="373"/>
      <c r="Y198" s="373"/>
      <c r="Z198" s="373"/>
      <c r="AA198" s="373"/>
      <c r="AB198" s="373"/>
      <c r="AC198" s="373"/>
      <c r="AD198" s="373"/>
      <c r="AE198" s="373"/>
      <c r="AF198" s="373"/>
      <c r="AG198" s="373"/>
      <c r="AH198" s="373"/>
      <c r="AI198" s="373"/>
      <c r="AJ198" s="373"/>
      <c r="AK198" s="373"/>
      <c r="AL198" s="373"/>
    </row>
    <row r="199" spans="24:38" x14ac:dyDescent="0.25">
      <c r="X199" s="373"/>
      <c r="Y199" s="373"/>
      <c r="Z199" s="373"/>
      <c r="AA199" s="373"/>
      <c r="AB199" s="373"/>
      <c r="AC199" s="373"/>
      <c r="AD199" s="373"/>
      <c r="AE199" s="373"/>
      <c r="AF199" s="373"/>
      <c r="AG199" s="373"/>
      <c r="AH199" s="373"/>
      <c r="AI199" s="373"/>
      <c r="AJ199" s="373"/>
      <c r="AK199" s="373"/>
      <c r="AL199" s="373"/>
    </row>
    <row r="200" spans="24:38" x14ac:dyDescent="0.25">
      <c r="X200" s="373"/>
      <c r="Y200" s="373"/>
      <c r="Z200" s="373"/>
      <c r="AA200" s="373"/>
      <c r="AB200" s="373"/>
      <c r="AC200" s="373"/>
      <c r="AD200" s="373"/>
      <c r="AE200" s="373"/>
      <c r="AF200" s="373"/>
      <c r="AG200" s="373"/>
      <c r="AH200" s="373"/>
      <c r="AI200" s="373"/>
      <c r="AJ200" s="373"/>
      <c r="AK200" s="373"/>
      <c r="AL200" s="373"/>
    </row>
    <row r="201" spans="24:38" x14ac:dyDescent="0.25">
      <c r="X201" s="373"/>
      <c r="Y201" s="373"/>
      <c r="Z201" s="373"/>
      <c r="AA201" s="373"/>
      <c r="AB201" s="373"/>
      <c r="AC201" s="373"/>
      <c r="AD201" s="373"/>
      <c r="AE201" s="373"/>
      <c r="AF201" s="373"/>
      <c r="AG201" s="373"/>
      <c r="AH201" s="373"/>
      <c r="AI201" s="373"/>
      <c r="AJ201" s="373"/>
      <c r="AK201" s="373"/>
      <c r="AL201" s="373"/>
    </row>
    <row r="202" spans="24:38" x14ac:dyDescent="0.25">
      <c r="X202" s="373"/>
      <c r="Y202" s="373"/>
      <c r="Z202" s="373"/>
      <c r="AA202" s="373"/>
      <c r="AB202" s="373"/>
      <c r="AC202" s="373"/>
      <c r="AD202" s="373"/>
      <c r="AE202" s="373"/>
      <c r="AF202" s="373"/>
      <c r="AG202" s="373"/>
      <c r="AH202" s="373"/>
      <c r="AI202" s="373"/>
      <c r="AJ202" s="373"/>
      <c r="AK202" s="373"/>
      <c r="AL202" s="373"/>
    </row>
    <row r="203" spans="24:38" x14ac:dyDescent="0.25">
      <c r="X203" s="373"/>
      <c r="Y203" s="373"/>
      <c r="Z203" s="373"/>
      <c r="AA203" s="373"/>
      <c r="AB203" s="373"/>
      <c r="AC203" s="373"/>
      <c r="AD203" s="373"/>
      <c r="AE203" s="373"/>
      <c r="AF203" s="373"/>
      <c r="AG203" s="373"/>
      <c r="AH203" s="373"/>
      <c r="AI203" s="373"/>
      <c r="AJ203" s="373"/>
      <c r="AK203" s="373"/>
      <c r="AL203" s="373"/>
    </row>
    <row r="204" spans="24:38" x14ac:dyDescent="0.25">
      <c r="X204" s="373"/>
      <c r="Y204" s="373"/>
      <c r="Z204" s="373"/>
      <c r="AA204" s="373"/>
      <c r="AB204" s="373"/>
      <c r="AC204" s="373"/>
      <c r="AD204" s="373"/>
      <c r="AE204" s="373"/>
      <c r="AF204" s="373"/>
      <c r="AG204" s="373"/>
      <c r="AH204" s="373"/>
      <c r="AI204" s="373"/>
      <c r="AJ204" s="373"/>
      <c r="AK204" s="373"/>
      <c r="AL204" s="373"/>
    </row>
    <row r="205" spans="24:38" x14ac:dyDescent="0.25">
      <c r="X205" s="373"/>
      <c r="Y205" s="373"/>
      <c r="Z205" s="373"/>
      <c r="AA205" s="373"/>
      <c r="AB205" s="373"/>
      <c r="AC205" s="373"/>
      <c r="AD205" s="373"/>
      <c r="AE205" s="373"/>
      <c r="AF205" s="373"/>
      <c r="AG205" s="373"/>
      <c r="AH205" s="373"/>
      <c r="AI205" s="373"/>
      <c r="AJ205" s="373"/>
      <c r="AK205" s="373"/>
      <c r="AL205" s="373"/>
    </row>
    <row r="206" spans="24:38" x14ac:dyDescent="0.25">
      <c r="X206" s="373"/>
      <c r="Y206" s="373"/>
      <c r="Z206" s="373"/>
      <c r="AA206" s="373"/>
      <c r="AB206" s="373"/>
      <c r="AC206" s="373"/>
      <c r="AD206" s="373"/>
      <c r="AE206" s="373"/>
      <c r="AF206" s="373"/>
      <c r="AG206" s="373"/>
      <c r="AH206" s="373"/>
      <c r="AI206" s="373"/>
      <c r="AJ206" s="373"/>
      <c r="AK206" s="373"/>
      <c r="AL206" s="373"/>
    </row>
    <row r="207" spans="24:38" x14ac:dyDescent="0.25">
      <c r="X207" s="373"/>
      <c r="Y207" s="373"/>
      <c r="Z207" s="373"/>
      <c r="AA207" s="373"/>
      <c r="AB207" s="373"/>
      <c r="AC207" s="373"/>
      <c r="AD207" s="373"/>
      <c r="AE207" s="373"/>
      <c r="AF207" s="373"/>
      <c r="AG207" s="373"/>
      <c r="AH207" s="373"/>
      <c r="AI207" s="373"/>
      <c r="AJ207" s="373"/>
      <c r="AK207" s="373"/>
      <c r="AL207" s="373"/>
    </row>
    <row r="208" spans="24:38" x14ac:dyDescent="0.25">
      <c r="X208" s="373"/>
      <c r="Y208" s="373"/>
      <c r="Z208" s="373"/>
      <c r="AA208" s="373"/>
      <c r="AB208" s="373"/>
      <c r="AC208" s="373"/>
      <c r="AD208" s="373"/>
      <c r="AE208" s="373"/>
      <c r="AF208" s="373"/>
      <c r="AG208" s="373"/>
      <c r="AH208" s="373"/>
      <c r="AI208" s="373"/>
      <c r="AJ208" s="373"/>
      <c r="AK208" s="373"/>
      <c r="AL208" s="373"/>
    </row>
    <row r="209" spans="24:38" x14ac:dyDescent="0.25">
      <c r="X209" s="373"/>
      <c r="Y209" s="373"/>
      <c r="Z209" s="373"/>
      <c r="AA209" s="373"/>
      <c r="AB209" s="373"/>
      <c r="AC209" s="373"/>
      <c r="AD209" s="373"/>
      <c r="AE209" s="373"/>
      <c r="AF209" s="373"/>
      <c r="AG209" s="373"/>
      <c r="AH209" s="373"/>
      <c r="AI209" s="373"/>
      <c r="AJ209" s="373"/>
      <c r="AK209" s="373"/>
      <c r="AL209" s="373"/>
    </row>
    <row r="210" spans="24:38" x14ac:dyDescent="0.25">
      <c r="X210" s="373"/>
      <c r="Y210" s="373"/>
      <c r="Z210" s="373"/>
      <c r="AA210" s="373"/>
      <c r="AB210" s="373"/>
      <c r="AC210" s="373"/>
      <c r="AD210" s="373"/>
      <c r="AE210" s="373"/>
      <c r="AF210" s="373"/>
      <c r="AG210" s="373"/>
      <c r="AH210" s="373"/>
      <c r="AI210" s="373"/>
      <c r="AJ210" s="373"/>
      <c r="AK210" s="373"/>
      <c r="AL210" s="373"/>
    </row>
    <row r="211" spans="24:38" x14ac:dyDescent="0.25">
      <c r="X211" s="373"/>
      <c r="Y211" s="373"/>
      <c r="Z211" s="373"/>
      <c r="AA211" s="373"/>
      <c r="AB211" s="373"/>
      <c r="AC211" s="373"/>
      <c r="AD211" s="373"/>
      <c r="AE211" s="373"/>
      <c r="AF211" s="373"/>
      <c r="AG211" s="373"/>
      <c r="AH211" s="373"/>
      <c r="AI211" s="373"/>
      <c r="AJ211" s="373"/>
      <c r="AK211" s="373"/>
      <c r="AL211" s="373"/>
    </row>
    <row r="212" spans="24:38" x14ac:dyDescent="0.25">
      <c r="X212" s="373"/>
      <c r="Y212" s="373"/>
      <c r="Z212" s="373"/>
      <c r="AA212" s="373"/>
      <c r="AB212" s="373"/>
      <c r="AC212" s="373"/>
      <c r="AD212" s="373"/>
      <c r="AE212" s="373"/>
      <c r="AF212" s="373"/>
      <c r="AG212" s="373"/>
      <c r="AH212" s="373"/>
      <c r="AI212" s="373"/>
      <c r="AJ212" s="373"/>
      <c r="AK212" s="373"/>
      <c r="AL212" s="373"/>
    </row>
    <row r="213" spans="24:38" x14ac:dyDescent="0.25">
      <c r="X213" s="373"/>
      <c r="Y213" s="373"/>
      <c r="Z213" s="373"/>
      <c r="AA213" s="373"/>
      <c r="AB213" s="373"/>
      <c r="AC213" s="373"/>
      <c r="AD213" s="373"/>
      <c r="AE213" s="373"/>
      <c r="AF213" s="373"/>
      <c r="AG213" s="373"/>
      <c r="AH213" s="373"/>
      <c r="AI213" s="373"/>
      <c r="AJ213" s="373"/>
      <c r="AK213" s="373"/>
      <c r="AL213" s="373"/>
    </row>
    <row r="214" spans="24:38" x14ac:dyDescent="0.25">
      <c r="X214" s="373"/>
      <c r="Y214" s="373"/>
      <c r="Z214" s="373"/>
      <c r="AA214" s="373"/>
      <c r="AB214" s="373"/>
      <c r="AC214" s="373"/>
      <c r="AD214" s="373"/>
      <c r="AE214" s="373"/>
      <c r="AF214" s="373"/>
      <c r="AG214" s="373"/>
      <c r="AH214" s="373"/>
      <c r="AI214" s="373"/>
      <c r="AJ214" s="373"/>
      <c r="AK214" s="373"/>
      <c r="AL214" s="373"/>
    </row>
    <row r="215" spans="24:38" x14ac:dyDescent="0.25">
      <c r="X215" s="373"/>
      <c r="Y215" s="373"/>
      <c r="Z215" s="373"/>
      <c r="AA215" s="373"/>
      <c r="AB215" s="373"/>
      <c r="AC215" s="373"/>
      <c r="AD215" s="373"/>
      <c r="AE215" s="373"/>
      <c r="AF215" s="373"/>
      <c r="AG215" s="373"/>
      <c r="AH215" s="373"/>
      <c r="AI215" s="373"/>
      <c r="AJ215" s="373"/>
      <c r="AK215" s="373"/>
      <c r="AL215" s="373"/>
    </row>
    <row r="216" spans="24:38" x14ac:dyDescent="0.25">
      <c r="X216" s="373"/>
      <c r="Y216" s="373"/>
      <c r="Z216" s="373"/>
      <c r="AA216" s="373"/>
      <c r="AB216" s="373"/>
      <c r="AC216" s="373"/>
      <c r="AD216" s="373"/>
      <c r="AE216" s="373"/>
      <c r="AF216" s="373"/>
      <c r="AG216" s="373"/>
      <c r="AH216" s="373"/>
      <c r="AI216" s="373"/>
      <c r="AJ216" s="373"/>
      <c r="AK216" s="373"/>
      <c r="AL216" s="373"/>
    </row>
    <row r="217" spans="24:38" x14ac:dyDescent="0.25">
      <c r="X217" s="373"/>
      <c r="Y217" s="373"/>
      <c r="Z217" s="373"/>
      <c r="AA217" s="373"/>
      <c r="AB217" s="373"/>
      <c r="AC217" s="373"/>
      <c r="AD217" s="373"/>
      <c r="AE217" s="373"/>
      <c r="AF217" s="373"/>
      <c r="AG217" s="373"/>
      <c r="AH217" s="373"/>
      <c r="AI217" s="373"/>
      <c r="AJ217" s="373"/>
      <c r="AK217" s="373"/>
      <c r="AL217" s="373"/>
    </row>
    <row r="218" spans="24:38" x14ac:dyDescent="0.25">
      <c r="X218" s="373"/>
      <c r="Y218" s="373"/>
      <c r="Z218" s="373"/>
      <c r="AA218" s="373"/>
      <c r="AB218" s="373"/>
      <c r="AC218" s="373"/>
      <c r="AD218" s="373"/>
      <c r="AE218" s="373"/>
      <c r="AF218" s="373"/>
      <c r="AG218" s="373"/>
      <c r="AH218" s="373"/>
      <c r="AI218" s="373"/>
      <c r="AJ218" s="373"/>
      <c r="AK218" s="373"/>
      <c r="AL218" s="373"/>
    </row>
    <row r="219" spans="24:38" x14ac:dyDescent="0.25">
      <c r="X219" s="373"/>
      <c r="Y219" s="373"/>
      <c r="Z219" s="373"/>
      <c r="AA219" s="373"/>
      <c r="AB219" s="373"/>
      <c r="AC219" s="373"/>
      <c r="AD219" s="373"/>
      <c r="AE219" s="373"/>
      <c r="AF219" s="373"/>
      <c r="AG219" s="373"/>
      <c r="AH219" s="373"/>
      <c r="AI219" s="373"/>
      <c r="AJ219" s="373"/>
      <c r="AK219" s="373"/>
      <c r="AL219" s="373"/>
    </row>
    <row r="220" spans="24:38" x14ac:dyDescent="0.25">
      <c r="X220" s="373"/>
      <c r="Y220" s="373"/>
      <c r="Z220" s="373"/>
      <c r="AA220" s="373"/>
      <c r="AB220" s="373"/>
      <c r="AC220" s="373"/>
      <c r="AD220" s="373"/>
      <c r="AE220" s="373"/>
      <c r="AF220" s="373"/>
      <c r="AG220" s="373"/>
      <c r="AH220" s="373"/>
      <c r="AI220" s="373"/>
      <c r="AJ220" s="373"/>
      <c r="AK220" s="373"/>
      <c r="AL220" s="373"/>
    </row>
    <row r="221" spans="24:38" x14ac:dyDescent="0.25">
      <c r="X221" s="373"/>
      <c r="Y221" s="373"/>
      <c r="Z221" s="373"/>
      <c r="AA221" s="373"/>
      <c r="AB221" s="373"/>
      <c r="AC221" s="373"/>
      <c r="AD221" s="373"/>
      <c r="AE221" s="373"/>
      <c r="AF221" s="373"/>
      <c r="AG221" s="373"/>
      <c r="AH221" s="373"/>
      <c r="AI221" s="373"/>
      <c r="AJ221" s="373"/>
      <c r="AK221" s="373"/>
      <c r="AL221" s="373"/>
    </row>
    <row r="222" spans="24:38" x14ac:dyDescent="0.25">
      <c r="X222" s="373"/>
      <c r="Y222" s="373"/>
      <c r="Z222" s="373"/>
      <c r="AA222" s="373"/>
      <c r="AB222" s="373"/>
      <c r="AC222" s="373"/>
      <c r="AD222" s="373"/>
      <c r="AE222" s="373"/>
      <c r="AF222" s="373"/>
      <c r="AG222" s="373"/>
      <c r="AH222" s="373"/>
      <c r="AI222" s="373"/>
      <c r="AJ222" s="373"/>
      <c r="AK222" s="373"/>
      <c r="AL222" s="373"/>
    </row>
    <row r="223" spans="24:38" x14ac:dyDescent="0.25">
      <c r="X223" s="373"/>
      <c r="Y223" s="373"/>
      <c r="Z223" s="373"/>
      <c r="AA223" s="373"/>
      <c r="AB223" s="373"/>
      <c r="AC223" s="373"/>
      <c r="AD223" s="373"/>
      <c r="AE223" s="373"/>
      <c r="AF223" s="373"/>
      <c r="AG223" s="373"/>
      <c r="AH223" s="373"/>
      <c r="AI223" s="373"/>
      <c r="AJ223" s="373"/>
      <c r="AK223" s="373"/>
      <c r="AL223" s="373"/>
    </row>
    <row r="224" spans="24:38" x14ac:dyDescent="0.25">
      <c r="X224" s="373"/>
      <c r="Y224" s="373"/>
      <c r="Z224" s="373"/>
      <c r="AA224" s="373"/>
      <c r="AB224" s="373"/>
      <c r="AC224" s="373"/>
      <c r="AD224" s="373"/>
      <c r="AE224" s="373"/>
      <c r="AF224" s="373"/>
      <c r="AG224" s="373"/>
      <c r="AH224" s="373"/>
      <c r="AI224" s="373"/>
      <c r="AJ224" s="373"/>
      <c r="AK224" s="373"/>
      <c r="AL224" s="373"/>
    </row>
    <row r="225" spans="24:38" x14ac:dyDescent="0.25">
      <c r="X225" s="373"/>
      <c r="Y225" s="373"/>
      <c r="Z225" s="373"/>
      <c r="AA225" s="373"/>
      <c r="AB225" s="373"/>
      <c r="AC225" s="373"/>
      <c r="AD225" s="373"/>
      <c r="AE225" s="373"/>
      <c r="AF225" s="373"/>
      <c r="AG225" s="373"/>
      <c r="AH225" s="373"/>
      <c r="AI225" s="373"/>
      <c r="AJ225" s="373"/>
      <c r="AK225" s="373"/>
      <c r="AL225" s="373"/>
    </row>
    <row r="226" spans="24:38" x14ac:dyDescent="0.25">
      <c r="X226" s="373"/>
      <c r="Y226" s="373"/>
      <c r="Z226" s="373"/>
      <c r="AA226" s="373"/>
      <c r="AB226" s="373"/>
      <c r="AC226" s="373"/>
      <c r="AD226" s="373"/>
      <c r="AE226" s="373"/>
      <c r="AF226" s="373"/>
      <c r="AG226" s="373"/>
      <c r="AH226" s="373"/>
      <c r="AI226" s="373"/>
      <c r="AJ226" s="373"/>
      <c r="AK226" s="373"/>
      <c r="AL226" s="373"/>
    </row>
    <row r="227" spans="24:38" x14ac:dyDescent="0.25">
      <c r="X227" s="373"/>
      <c r="Y227" s="373"/>
      <c r="Z227" s="373"/>
      <c r="AA227" s="373"/>
      <c r="AB227" s="373"/>
      <c r="AC227" s="373"/>
      <c r="AD227" s="373"/>
      <c r="AE227" s="373"/>
      <c r="AF227" s="373"/>
      <c r="AG227" s="373"/>
      <c r="AH227" s="373"/>
      <c r="AI227" s="373"/>
      <c r="AJ227" s="373"/>
      <c r="AK227" s="373"/>
      <c r="AL227" s="373"/>
    </row>
    <row r="228" spans="24:38" x14ac:dyDescent="0.25">
      <c r="X228" s="373"/>
      <c r="Y228" s="373"/>
      <c r="Z228" s="373"/>
      <c r="AA228" s="373"/>
      <c r="AB228" s="373"/>
      <c r="AC228" s="373"/>
      <c r="AD228" s="373"/>
      <c r="AE228" s="373"/>
      <c r="AF228" s="373"/>
      <c r="AG228" s="373"/>
      <c r="AH228" s="373"/>
      <c r="AI228" s="373"/>
      <c r="AJ228" s="373"/>
      <c r="AK228" s="373"/>
      <c r="AL228" s="373"/>
    </row>
    <row r="229" spans="24:38" x14ac:dyDescent="0.25">
      <c r="X229" s="373"/>
      <c r="Y229" s="373"/>
      <c r="Z229" s="373"/>
      <c r="AA229" s="373"/>
      <c r="AB229" s="373"/>
      <c r="AC229" s="373"/>
      <c r="AD229" s="373"/>
      <c r="AE229" s="373"/>
      <c r="AF229" s="373"/>
      <c r="AG229" s="373"/>
      <c r="AH229" s="373"/>
      <c r="AI229" s="373"/>
      <c r="AJ229" s="373"/>
      <c r="AK229" s="373"/>
      <c r="AL229" s="373"/>
    </row>
    <row r="230" spans="24:38" x14ac:dyDescent="0.25">
      <c r="X230" s="373"/>
      <c r="Y230" s="373"/>
      <c r="Z230" s="373"/>
      <c r="AA230" s="373"/>
      <c r="AB230" s="373"/>
      <c r="AC230" s="373"/>
      <c r="AD230" s="373"/>
      <c r="AE230" s="373"/>
      <c r="AF230" s="373"/>
      <c r="AG230" s="373"/>
      <c r="AH230" s="373"/>
      <c r="AI230" s="373"/>
      <c r="AJ230" s="373"/>
      <c r="AK230" s="373"/>
      <c r="AL230" s="373"/>
    </row>
    <row r="231" spans="24:38" x14ac:dyDescent="0.25">
      <c r="X231" s="373"/>
      <c r="Y231" s="373"/>
      <c r="Z231" s="373"/>
      <c r="AA231" s="373"/>
      <c r="AB231" s="373"/>
      <c r="AC231" s="373"/>
      <c r="AD231" s="373"/>
      <c r="AE231" s="373"/>
      <c r="AF231" s="373"/>
      <c r="AG231" s="373"/>
      <c r="AH231" s="373"/>
      <c r="AI231" s="373"/>
      <c r="AJ231" s="373"/>
      <c r="AK231" s="373"/>
      <c r="AL231" s="373"/>
    </row>
    <row r="232" spans="24:38" x14ac:dyDescent="0.25">
      <c r="X232" s="373"/>
      <c r="Y232" s="373"/>
      <c r="Z232" s="373"/>
      <c r="AA232" s="373"/>
      <c r="AB232" s="373"/>
      <c r="AC232" s="373"/>
      <c r="AD232" s="373"/>
      <c r="AE232" s="373"/>
      <c r="AF232" s="373"/>
      <c r="AG232" s="373"/>
      <c r="AH232" s="373"/>
      <c r="AI232" s="373"/>
      <c r="AJ232" s="373"/>
      <c r="AK232" s="373"/>
      <c r="AL232" s="373"/>
    </row>
    <row r="233" spans="24:38" x14ac:dyDescent="0.25">
      <c r="X233" s="373"/>
      <c r="Y233" s="373"/>
      <c r="Z233" s="373"/>
      <c r="AA233" s="373"/>
      <c r="AB233" s="373"/>
      <c r="AC233" s="373"/>
      <c r="AD233" s="373"/>
      <c r="AE233" s="373"/>
      <c r="AF233" s="373"/>
      <c r="AG233" s="373"/>
      <c r="AH233" s="373"/>
      <c r="AI233" s="373"/>
      <c r="AJ233" s="373"/>
      <c r="AK233" s="373"/>
      <c r="AL233" s="373"/>
    </row>
    <row r="234" spans="24:38" x14ac:dyDescent="0.25">
      <c r="X234" s="373"/>
      <c r="Y234" s="373"/>
      <c r="Z234" s="373"/>
      <c r="AA234" s="373"/>
      <c r="AB234" s="373"/>
      <c r="AC234" s="373"/>
      <c r="AD234" s="373"/>
      <c r="AE234" s="373"/>
      <c r="AF234" s="373"/>
      <c r="AG234" s="373"/>
      <c r="AH234" s="373"/>
      <c r="AI234" s="373"/>
      <c r="AJ234" s="373"/>
      <c r="AK234" s="373"/>
      <c r="AL234" s="373"/>
    </row>
    <row r="235" spans="24:38" x14ac:dyDescent="0.25">
      <c r="X235" s="373"/>
      <c r="Y235" s="373"/>
      <c r="Z235" s="373"/>
      <c r="AA235" s="373"/>
      <c r="AB235" s="373"/>
      <c r="AC235" s="373"/>
      <c r="AD235" s="373"/>
      <c r="AE235" s="373"/>
      <c r="AF235" s="373"/>
      <c r="AG235" s="373"/>
      <c r="AH235" s="373"/>
      <c r="AI235" s="373"/>
      <c r="AJ235" s="373"/>
      <c r="AK235" s="373"/>
      <c r="AL235" s="373"/>
    </row>
    <row r="236" spans="24:38" x14ac:dyDescent="0.25">
      <c r="X236" s="373"/>
      <c r="Y236" s="373"/>
      <c r="Z236" s="373"/>
      <c r="AA236" s="373"/>
      <c r="AB236" s="373"/>
      <c r="AC236" s="373"/>
      <c r="AD236" s="373"/>
      <c r="AE236" s="373"/>
      <c r="AF236" s="373"/>
      <c r="AG236" s="373"/>
      <c r="AH236" s="373"/>
      <c r="AI236" s="373"/>
      <c r="AJ236" s="373"/>
      <c r="AK236" s="373"/>
      <c r="AL236" s="373"/>
    </row>
    <row r="237" spans="24:38" x14ac:dyDescent="0.25">
      <c r="X237" s="373"/>
      <c r="Y237" s="373"/>
      <c r="Z237" s="373"/>
      <c r="AA237" s="373"/>
      <c r="AB237" s="373"/>
      <c r="AC237" s="373"/>
      <c r="AD237" s="373"/>
      <c r="AE237" s="373"/>
      <c r="AF237" s="373"/>
      <c r="AG237" s="373"/>
      <c r="AH237" s="373"/>
      <c r="AI237" s="373"/>
      <c r="AJ237" s="373"/>
      <c r="AK237" s="373"/>
      <c r="AL237" s="373"/>
    </row>
    <row r="238" spans="24:38" x14ac:dyDescent="0.25">
      <c r="X238" s="373"/>
      <c r="Y238" s="373"/>
      <c r="Z238" s="373"/>
      <c r="AA238" s="373"/>
      <c r="AB238" s="373"/>
      <c r="AC238" s="373"/>
      <c r="AD238" s="373"/>
      <c r="AE238" s="373"/>
      <c r="AF238" s="373"/>
      <c r="AG238" s="373"/>
      <c r="AH238" s="373"/>
      <c r="AI238" s="373"/>
      <c r="AJ238" s="373"/>
      <c r="AK238" s="373"/>
      <c r="AL238" s="373"/>
    </row>
    <row r="239" spans="24:38" x14ac:dyDescent="0.25">
      <c r="X239" s="373"/>
      <c r="Y239" s="373"/>
      <c r="Z239" s="373"/>
      <c r="AA239" s="373"/>
      <c r="AB239" s="373"/>
      <c r="AC239" s="373"/>
      <c r="AD239" s="373"/>
      <c r="AE239" s="373"/>
      <c r="AF239" s="373"/>
      <c r="AG239" s="373"/>
      <c r="AH239" s="373"/>
      <c r="AI239" s="373"/>
      <c r="AJ239" s="373"/>
      <c r="AK239" s="373"/>
      <c r="AL239" s="373"/>
    </row>
    <row r="240" spans="24:38" x14ac:dyDescent="0.25">
      <c r="X240" s="373"/>
      <c r="Y240" s="373"/>
      <c r="Z240" s="373"/>
      <c r="AA240" s="373"/>
      <c r="AB240" s="373"/>
      <c r="AC240" s="373"/>
      <c r="AD240" s="373"/>
      <c r="AE240" s="373"/>
      <c r="AF240" s="373"/>
      <c r="AG240" s="373"/>
      <c r="AH240" s="373"/>
      <c r="AI240" s="373"/>
      <c r="AJ240" s="373"/>
      <c r="AK240" s="373"/>
      <c r="AL240" s="373"/>
    </row>
    <row r="241" spans="24:38" x14ac:dyDescent="0.25">
      <c r="X241" s="373"/>
      <c r="Y241" s="373"/>
      <c r="Z241" s="373"/>
      <c r="AA241" s="373"/>
      <c r="AB241" s="373"/>
      <c r="AC241" s="373"/>
      <c r="AD241" s="373"/>
      <c r="AE241" s="373"/>
      <c r="AF241" s="373"/>
      <c r="AG241" s="373"/>
      <c r="AH241" s="373"/>
      <c r="AI241" s="373"/>
      <c r="AJ241" s="373"/>
      <c r="AK241" s="373"/>
      <c r="AL241" s="373"/>
    </row>
    <row r="242" spans="24:38" x14ac:dyDescent="0.25">
      <c r="X242" s="373"/>
      <c r="Y242" s="373"/>
      <c r="Z242" s="373"/>
      <c r="AA242" s="373"/>
      <c r="AB242" s="373"/>
      <c r="AC242" s="373"/>
      <c r="AD242" s="373"/>
      <c r="AE242" s="373"/>
      <c r="AF242" s="373"/>
      <c r="AG242" s="373"/>
      <c r="AH242" s="373"/>
      <c r="AI242" s="373"/>
      <c r="AJ242" s="373"/>
      <c r="AK242" s="373"/>
      <c r="AL242" s="373"/>
    </row>
    <row r="243" spans="24:38" x14ac:dyDescent="0.25">
      <c r="X243" s="373"/>
      <c r="Y243" s="373"/>
      <c r="Z243" s="373"/>
      <c r="AA243" s="373"/>
      <c r="AB243" s="373"/>
      <c r="AC243" s="373"/>
      <c r="AD243" s="373"/>
      <c r="AE243" s="373"/>
      <c r="AF243" s="373"/>
      <c r="AG243" s="373"/>
      <c r="AH243" s="373"/>
      <c r="AI243" s="373"/>
      <c r="AJ243" s="373"/>
      <c r="AK243" s="373"/>
      <c r="AL243" s="373"/>
    </row>
    <row r="244" spans="24:38" x14ac:dyDescent="0.25">
      <c r="X244" s="373"/>
      <c r="Y244" s="373"/>
      <c r="Z244" s="373"/>
      <c r="AA244" s="373"/>
      <c r="AB244" s="373"/>
      <c r="AC244" s="373"/>
      <c r="AD244" s="373"/>
      <c r="AE244" s="373"/>
      <c r="AF244" s="373"/>
      <c r="AG244" s="373"/>
      <c r="AH244" s="373"/>
      <c r="AI244" s="373"/>
      <c r="AJ244" s="373"/>
      <c r="AK244" s="373"/>
      <c r="AL244" s="373"/>
    </row>
    <row r="245" spans="24:38" x14ac:dyDescent="0.25">
      <c r="X245" s="373"/>
      <c r="Y245" s="373"/>
      <c r="Z245" s="373"/>
      <c r="AA245" s="373"/>
      <c r="AB245" s="373"/>
      <c r="AC245" s="373"/>
      <c r="AD245" s="373"/>
      <c r="AE245" s="373"/>
      <c r="AF245" s="373"/>
      <c r="AG245" s="373"/>
      <c r="AH245" s="373"/>
      <c r="AI245" s="373"/>
      <c r="AJ245" s="373"/>
      <c r="AK245" s="373"/>
      <c r="AL245" s="373"/>
    </row>
    <row r="246" spans="24:38" x14ac:dyDescent="0.25">
      <c r="X246" s="373"/>
      <c r="Y246" s="373"/>
      <c r="Z246" s="373"/>
      <c r="AA246" s="373"/>
      <c r="AB246" s="373"/>
      <c r="AC246" s="373"/>
      <c r="AD246" s="373"/>
      <c r="AE246" s="373"/>
      <c r="AF246" s="373"/>
      <c r="AG246" s="373"/>
      <c r="AH246" s="373"/>
      <c r="AI246" s="373"/>
      <c r="AJ246" s="373"/>
      <c r="AK246" s="373"/>
      <c r="AL246" s="373"/>
    </row>
    <row r="247" spans="24:38" x14ac:dyDescent="0.25">
      <c r="X247" s="373"/>
      <c r="Y247" s="373"/>
      <c r="Z247" s="373"/>
      <c r="AA247" s="373"/>
      <c r="AB247" s="373"/>
      <c r="AC247" s="373"/>
      <c r="AD247" s="373"/>
      <c r="AE247" s="373"/>
      <c r="AF247" s="373"/>
      <c r="AG247" s="373"/>
      <c r="AH247" s="373"/>
      <c r="AI247" s="373"/>
      <c r="AJ247" s="373"/>
      <c r="AK247" s="373"/>
      <c r="AL247" s="373"/>
    </row>
    <row r="248" spans="24:38" x14ac:dyDescent="0.25">
      <c r="X248" s="373"/>
      <c r="Y248" s="373"/>
      <c r="Z248" s="373"/>
      <c r="AA248" s="373"/>
      <c r="AB248" s="373"/>
      <c r="AC248" s="373"/>
      <c r="AD248" s="373"/>
      <c r="AE248" s="373"/>
      <c r="AF248" s="373"/>
      <c r="AG248" s="373"/>
      <c r="AH248" s="373"/>
      <c r="AI248" s="373"/>
      <c r="AJ248" s="373"/>
      <c r="AK248" s="373"/>
      <c r="AL248" s="373"/>
    </row>
    <row r="249" spans="24:38" x14ac:dyDescent="0.25">
      <c r="X249" s="373"/>
      <c r="Y249" s="373"/>
      <c r="Z249" s="373"/>
      <c r="AA249" s="373"/>
      <c r="AB249" s="373"/>
      <c r="AC249" s="373"/>
      <c r="AD249" s="373"/>
      <c r="AE249" s="373"/>
      <c r="AF249" s="373"/>
      <c r="AG249" s="373"/>
      <c r="AH249" s="373"/>
      <c r="AI249" s="373"/>
      <c r="AJ249" s="373"/>
      <c r="AK249" s="373"/>
      <c r="AL249" s="373"/>
    </row>
    <row r="250" spans="24:38" x14ac:dyDescent="0.25">
      <c r="X250" s="373"/>
      <c r="Y250" s="373"/>
      <c r="Z250" s="373"/>
      <c r="AA250" s="373"/>
      <c r="AB250" s="373"/>
      <c r="AC250" s="373"/>
      <c r="AD250" s="373"/>
      <c r="AE250" s="373"/>
      <c r="AF250" s="373"/>
      <c r="AG250" s="373"/>
      <c r="AH250" s="373"/>
      <c r="AI250" s="373"/>
      <c r="AJ250" s="373"/>
      <c r="AK250" s="373"/>
      <c r="AL250" s="373"/>
    </row>
    <row r="251" spans="24:38" x14ac:dyDescent="0.25">
      <c r="X251" s="373"/>
      <c r="Y251" s="373"/>
      <c r="Z251" s="373"/>
      <c r="AA251" s="373"/>
      <c r="AB251" s="373"/>
      <c r="AC251" s="373"/>
      <c r="AD251" s="373"/>
      <c r="AE251" s="373"/>
      <c r="AF251" s="373"/>
      <c r="AG251" s="373"/>
      <c r="AH251" s="373"/>
      <c r="AI251" s="373"/>
      <c r="AJ251" s="373"/>
      <c r="AK251" s="373"/>
      <c r="AL251" s="373"/>
    </row>
  </sheetData>
  <mergeCells count="4">
    <mergeCell ref="A60:G60"/>
    <mergeCell ref="B3:G3"/>
    <mergeCell ref="H3:H4"/>
    <mergeCell ref="A2:H2"/>
  </mergeCells>
  <conditionalFormatting sqref="A10:A12">
    <cfRule type="cellIs" dxfId="123" priority="16" operator="equal">
      <formula>0</formula>
    </cfRule>
  </conditionalFormatting>
  <conditionalFormatting sqref="A14:A16">
    <cfRule type="cellIs" dxfId="122" priority="15" operator="equal">
      <formula>0</formula>
    </cfRule>
  </conditionalFormatting>
  <conditionalFormatting sqref="A19:A20">
    <cfRule type="cellIs" dxfId="121" priority="14" operator="equal">
      <formula>0</formula>
    </cfRule>
  </conditionalFormatting>
  <conditionalFormatting sqref="A23:A24">
    <cfRule type="cellIs" dxfId="120" priority="13" operator="equal">
      <formula>0</formula>
    </cfRule>
  </conditionalFormatting>
  <conditionalFormatting sqref="A27:A28">
    <cfRule type="cellIs" dxfId="119" priority="12" operator="equal">
      <formula>0</formula>
    </cfRule>
  </conditionalFormatting>
  <conditionalFormatting sqref="A31:A32">
    <cfRule type="cellIs" dxfId="118" priority="11" operator="equal">
      <formula>0</formula>
    </cfRule>
  </conditionalFormatting>
  <conditionalFormatting sqref="A39:A40">
    <cfRule type="cellIs" dxfId="117" priority="10" operator="equal">
      <formula>0</formula>
    </cfRule>
  </conditionalFormatting>
  <conditionalFormatting sqref="A43:A44">
    <cfRule type="cellIs" dxfId="116" priority="9" operator="equal">
      <formula>0</formula>
    </cfRule>
  </conditionalFormatting>
  <conditionalFormatting sqref="A47:A48">
    <cfRule type="cellIs" dxfId="115" priority="8" operator="equal">
      <formula>0</formula>
    </cfRule>
  </conditionalFormatting>
  <conditionalFormatting sqref="A22">
    <cfRule type="cellIs" dxfId="114" priority="7" operator="equal">
      <formula>0</formula>
    </cfRule>
  </conditionalFormatting>
  <conditionalFormatting sqref="A26">
    <cfRule type="cellIs" dxfId="113" priority="6" operator="equal">
      <formula>0</formula>
    </cfRule>
  </conditionalFormatting>
  <conditionalFormatting sqref="A18">
    <cfRule type="cellIs" dxfId="112" priority="1" operator="equal">
      <formula>0</formula>
    </cfRule>
  </conditionalFormatting>
  <conditionalFormatting sqref="A30">
    <cfRule type="cellIs" dxfId="111" priority="5" operator="equal">
      <formula>0</formula>
    </cfRule>
  </conditionalFormatting>
  <conditionalFormatting sqref="A38">
    <cfRule type="cellIs" dxfId="110" priority="4" operator="equal">
      <formula>0</formula>
    </cfRule>
  </conditionalFormatting>
  <conditionalFormatting sqref="A42">
    <cfRule type="cellIs" dxfId="109" priority="3" operator="equal">
      <formula>0</formula>
    </cfRule>
  </conditionalFormatting>
  <conditionalFormatting sqref="A46">
    <cfRule type="cellIs" dxfId="108" priority="2" operator="equal">
      <formula>0</formula>
    </cfRule>
  </conditionalFormatting>
  <pageMargins left="0.7" right="0.7" top="0.75" bottom="0.75" header="0.3" footer="0.3"/>
  <pageSetup paperSize="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5"/>
  <sheetViews>
    <sheetView workbookViewId="0">
      <selection activeCell="L22" sqref="L22"/>
    </sheetView>
  </sheetViews>
  <sheetFormatPr defaultRowHeight="15" x14ac:dyDescent="0.25"/>
  <cols>
    <col min="1" max="1" width="27.7109375" style="373" customWidth="1"/>
    <col min="2" max="2" width="36" style="373" customWidth="1"/>
    <col min="3" max="3" width="12.28515625" style="373" customWidth="1"/>
    <col min="4" max="4" width="14.140625" style="373" customWidth="1"/>
    <col min="5" max="5" width="12.28515625" style="373" customWidth="1"/>
    <col min="6" max="6" width="12" style="373" customWidth="1"/>
    <col min="7" max="7" width="10.28515625" style="373" customWidth="1"/>
    <col min="8" max="8" width="13" style="373" customWidth="1"/>
    <col min="9" max="16384" width="9.140625" style="373"/>
  </cols>
  <sheetData>
    <row r="1" spans="1:8" ht="22.5" customHeight="1" x14ac:dyDescent="0.25">
      <c r="A1" s="1850" t="s">
        <v>653</v>
      </c>
      <c r="B1" s="1851"/>
      <c r="C1" s="1851"/>
      <c r="D1" s="1851"/>
      <c r="E1" s="1851"/>
      <c r="F1" s="1851"/>
      <c r="G1" s="1851"/>
      <c r="H1" s="1852"/>
    </row>
    <row r="2" spans="1:8" ht="16.5" thickBot="1" x14ac:dyDescent="0.3">
      <c r="A2" s="439"/>
      <c r="B2" s="440"/>
      <c r="C2" s="440"/>
      <c r="D2" s="440"/>
      <c r="E2" s="440"/>
      <c r="F2" s="440"/>
      <c r="G2" s="440"/>
      <c r="H2" s="440"/>
    </row>
    <row r="3" spans="1:8" ht="16.5" customHeight="1" thickTop="1" x14ac:dyDescent="0.25">
      <c r="A3" s="1853" t="s">
        <v>654</v>
      </c>
      <c r="B3" s="1854"/>
      <c r="C3" s="1848" t="s">
        <v>896</v>
      </c>
      <c r="D3" s="1848"/>
      <c r="E3" s="1848"/>
      <c r="F3" s="1848"/>
      <c r="G3" s="1848"/>
      <c r="H3" s="1849"/>
    </row>
    <row r="4" spans="1:8" ht="15.75" customHeight="1" x14ac:dyDescent="0.25">
      <c r="A4" s="1855"/>
      <c r="B4" s="1856"/>
      <c r="C4" s="1859" t="s">
        <v>648</v>
      </c>
      <c r="D4" s="1859"/>
      <c r="E4" s="1859"/>
      <c r="F4" s="1846" t="s">
        <v>898</v>
      </c>
      <c r="G4" s="1846" t="s">
        <v>899</v>
      </c>
      <c r="H4" s="1846" t="s">
        <v>900</v>
      </c>
    </row>
    <row r="5" spans="1:8" ht="32.25" customHeight="1" x14ac:dyDescent="0.25">
      <c r="A5" s="1857"/>
      <c r="B5" s="1858"/>
      <c r="C5" s="1605" t="s">
        <v>897</v>
      </c>
      <c r="D5" s="425" t="s">
        <v>895</v>
      </c>
      <c r="E5" s="425" t="s">
        <v>894</v>
      </c>
      <c r="F5" s="1847"/>
      <c r="G5" s="1847"/>
      <c r="H5" s="1847"/>
    </row>
    <row r="6" spans="1:8" ht="15.75" x14ac:dyDescent="0.25">
      <c r="A6" s="442"/>
      <c r="B6" s="443"/>
      <c r="C6" s="444"/>
      <c r="D6" s="444"/>
      <c r="E6" s="444"/>
      <c r="F6" s="444"/>
      <c r="G6" s="444"/>
      <c r="H6" s="445"/>
    </row>
    <row r="7" spans="1:8" ht="20.25" customHeight="1" x14ac:dyDescent="0.25">
      <c r="A7" s="1833" t="s">
        <v>387</v>
      </c>
      <c r="B7" s="1834"/>
      <c r="C7" s="1834"/>
      <c r="D7" s="1834"/>
      <c r="E7" s="1834"/>
      <c r="F7" s="1834"/>
      <c r="G7" s="1834"/>
      <c r="H7" s="1835"/>
    </row>
    <row r="8" spans="1:8" ht="24" x14ac:dyDescent="0.25">
      <c r="A8" s="1844" t="s">
        <v>380</v>
      </c>
      <c r="B8" s="112" t="s">
        <v>366</v>
      </c>
      <c r="C8" s="224">
        <f>'Трудовые ресурсы'!G8</f>
        <v>1</v>
      </c>
      <c r="D8" s="1073">
        <v>1</v>
      </c>
      <c r="E8" s="426">
        <v>1</v>
      </c>
      <c r="F8" s="1073">
        <v>1</v>
      </c>
      <c r="G8" s="1073">
        <v>1</v>
      </c>
      <c r="H8" s="1074">
        <v>1</v>
      </c>
    </row>
    <row r="9" spans="1:8" x14ac:dyDescent="0.25">
      <c r="A9" s="1844"/>
      <c r="B9" s="112" t="s">
        <v>365</v>
      </c>
      <c r="C9" s="224">
        <f>'Трудовые ресурсы'!G9</f>
        <v>1</v>
      </c>
      <c r="D9" s="1073">
        <v>1</v>
      </c>
      <c r="E9" s="426">
        <v>1</v>
      </c>
      <c r="F9" s="1073">
        <v>1</v>
      </c>
      <c r="G9" s="1073">
        <v>1</v>
      </c>
      <c r="H9" s="1074">
        <v>1</v>
      </c>
    </row>
    <row r="10" spans="1:8" ht="24" x14ac:dyDescent="0.25">
      <c r="A10" s="1844" t="s">
        <v>379</v>
      </c>
      <c r="B10" s="112" t="s">
        <v>367</v>
      </c>
      <c r="C10" s="224">
        <f>'Трудовые ресурсы'!G11</f>
        <v>0</v>
      </c>
      <c r="D10" s="223">
        <v>0</v>
      </c>
      <c r="E10" s="426">
        <v>1</v>
      </c>
      <c r="F10" s="1073">
        <v>1</v>
      </c>
      <c r="G10" s="1073">
        <v>1</v>
      </c>
      <c r="H10" s="1074">
        <v>1</v>
      </c>
    </row>
    <row r="11" spans="1:8" ht="24" x14ac:dyDescent="0.25">
      <c r="A11" s="1844"/>
      <c r="B11" s="112" t="s">
        <v>366</v>
      </c>
      <c r="C11" s="224">
        <f>'Трудовые ресурсы'!G12</f>
        <v>1</v>
      </c>
      <c r="D11" s="1073">
        <v>1</v>
      </c>
      <c r="E11" s="426">
        <v>1</v>
      </c>
      <c r="F11" s="1073">
        <v>1</v>
      </c>
      <c r="G11" s="1073">
        <v>1</v>
      </c>
      <c r="H11" s="1074">
        <v>1</v>
      </c>
    </row>
    <row r="12" spans="1:8" x14ac:dyDescent="0.25">
      <c r="A12" s="1844"/>
      <c r="B12" s="112" t="s">
        <v>365</v>
      </c>
      <c r="C12" s="224">
        <f>'Трудовые ресурсы'!G13</f>
        <v>0</v>
      </c>
      <c r="D12" s="223">
        <v>0</v>
      </c>
      <c r="E12" s="426">
        <v>1</v>
      </c>
      <c r="F12" s="1073">
        <v>1</v>
      </c>
      <c r="G12" s="1073">
        <v>1</v>
      </c>
      <c r="H12" s="1074">
        <v>1</v>
      </c>
    </row>
    <row r="13" spans="1:8" ht="24" x14ac:dyDescent="0.25">
      <c r="A13" s="1844" t="s">
        <v>378</v>
      </c>
      <c r="B13" s="112" t="s">
        <v>367</v>
      </c>
      <c r="C13" s="224">
        <f>'Трудовые ресурсы'!B15</f>
        <v>0</v>
      </c>
      <c r="D13" s="223">
        <v>0</v>
      </c>
      <c r="E13" s="426">
        <v>1</v>
      </c>
      <c r="F13" s="1073">
        <v>1</v>
      </c>
      <c r="G13" s="1073">
        <v>1</v>
      </c>
      <c r="H13" s="1074">
        <v>1</v>
      </c>
    </row>
    <row r="14" spans="1:8" ht="24" x14ac:dyDescent="0.25">
      <c r="A14" s="1844"/>
      <c r="B14" s="112" t="s">
        <v>366</v>
      </c>
      <c r="C14" s="224">
        <f>'Трудовые ресурсы'!B16</f>
        <v>1</v>
      </c>
      <c r="D14" s="1073">
        <v>1</v>
      </c>
      <c r="E14" s="426">
        <v>1</v>
      </c>
      <c r="F14" s="1073">
        <v>1</v>
      </c>
      <c r="G14" s="1073">
        <v>1</v>
      </c>
      <c r="H14" s="1074">
        <v>1</v>
      </c>
    </row>
    <row r="15" spans="1:8" x14ac:dyDescent="0.25">
      <c r="A15" s="1844"/>
      <c r="B15" s="112" t="s">
        <v>365</v>
      </c>
      <c r="C15" s="224">
        <f>'Трудовые ресурсы'!B17</f>
        <v>1</v>
      </c>
      <c r="D15" s="1073">
        <v>1</v>
      </c>
      <c r="E15" s="426">
        <v>1</v>
      </c>
      <c r="F15" s="1073">
        <v>1</v>
      </c>
      <c r="G15" s="1073">
        <v>1</v>
      </c>
      <c r="H15" s="1074">
        <v>1</v>
      </c>
    </row>
    <row r="16" spans="1:8" ht="24" x14ac:dyDescent="0.25">
      <c r="A16" s="1844" t="s">
        <v>377</v>
      </c>
      <c r="B16" s="112" t="s">
        <v>367</v>
      </c>
      <c r="C16" s="224">
        <f>'Трудовые ресурсы'!C19</f>
        <v>0</v>
      </c>
      <c r="D16" s="223">
        <v>0</v>
      </c>
      <c r="E16" s="426">
        <v>1</v>
      </c>
      <c r="F16" s="1073">
        <v>1</v>
      </c>
      <c r="G16" s="1073">
        <v>1</v>
      </c>
      <c r="H16" s="1074">
        <v>1</v>
      </c>
    </row>
    <row r="17" spans="1:8" ht="24" x14ac:dyDescent="0.25">
      <c r="A17" s="1844"/>
      <c r="B17" s="112" t="s">
        <v>366</v>
      </c>
      <c r="C17" s="224">
        <f>'Трудовые ресурсы'!C20</f>
        <v>1</v>
      </c>
      <c r="D17" s="1073">
        <v>1</v>
      </c>
      <c r="E17" s="426">
        <v>1</v>
      </c>
      <c r="F17" s="1073">
        <v>1</v>
      </c>
      <c r="G17" s="1073">
        <v>1</v>
      </c>
      <c r="H17" s="1074">
        <v>1</v>
      </c>
    </row>
    <row r="18" spans="1:8" x14ac:dyDescent="0.25">
      <c r="A18" s="1844"/>
      <c r="B18" s="112" t="s">
        <v>365</v>
      </c>
      <c r="C18" s="224">
        <f>'Трудовые ресурсы'!C21</f>
        <v>1</v>
      </c>
      <c r="D18" s="1073">
        <v>1</v>
      </c>
      <c r="E18" s="426">
        <v>1</v>
      </c>
      <c r="F18" s="1073">
        <v>1</v>
      </c>
      <c r="G18" s="1073">
        <v>1</v>
      </c>
      <c r="H18" s="1074">
        <v>1</v>
      </c>
    </row>
    <row r="19" spans="1:8" ht="24" x14ac:dyDescent="0.25">
      <c r="A19" s="1845" t="s">
        <v>376</v>
      </c>
      <c r="B19" s="112" t="s">
        <v>367</v>
      </c>
      <c r="C19" s="224">
        <f>'Трудовые ресурсы'!G23</f>
        <v>0</v>
      </c>
      <c r="D19" s="223">
        <v>0</v>
      </c>
      <c r="E19" s="426">
        <v>1</v>
      </c>
      <c r="F19" s="1073">
        <v>1</v>
      </c>
      <c r="G19" s="1073">
        <v>1</v>
      </c>
      <c r="H19" s="1074">
        <v>1</v>
      </c>
    </row>
    <row r="20" spans="1:8" ht="24" x14ac:dyDescent="0.25">
      <c r="A20" s="1845"/>
      <c r="B20" s="112" t="s">
        <v>366</v>
      </c>
      <c r="C20" s="224">
        <f>'Трудовые ресурсы'!G24</f>
        <v>1</v>
      </c>
      <c r="D20" s="1073">
        <v>1</v>
      </c>
      <c r="E20" s="426">
        <v>1</v>
      </c>
      <c r="F20" s="1073">
        <v>1</v>
      </c>
      <c r="G20" s="1073">
        <v>1</v>
      </c>
      <c r="H20" s="1074">
        <v>1</v>
      </c>
    </row>
    <row r="21" spans="1:8" x14ac:dyDescent="0.25">
      <c r="A21" s="1845"/>
      <c r="B21" s="112" t="s">
        <v>365</v>
      </c>
      <c r="C21" s="224">
        <f>'Трудовые ресурсы'!G25</f>
        <v>1</v>
      </c>
      <c r="D21" s="1073">
        <v>1</v>
      </c>
      <c r="E21" s="426">
        <v>1</v>
      </c>
      <c r="F21" s="1073">
        <v>1</v>
      </c>
      <c r="G21" s="1073">
        <v>1</v>
      </c>
      <c r="H21" s="1074">
        <v>1</v>
      </c>
    </row>
    <row r="22" spans="1:8" ht="24" x14ac:dyDescent="0.25">
      <c r="A22" s="1844" t="s">
        <v>375</v>
      </c>
      <c r="B22" s="112" t="s">
        <v>367</v>
      </c>
      <c r="C22" s="224">
        <f>'Трудовые ресурсы'!G26</f>
        <v>0</v>
      </c>
      <c r="D22" s="223">
        <v>0</v>
      </c>
      <c r="E22" s="426">
        <v>1</v>
      </c>
      <c r="F22" s="1073">
        <v>1</v>
      </c>
      <c r="G22" s="1073">
        <v>1</v>
      </c>
      <c r="H22" s="1074">
        <v>1</v>
      </c>
    </row>
    <row r="23" spans="1:8" ht="24" x14ac:dyDescent="0.25">
      <c r="A23" s="1844"/>
      <c r="B23" s="112" t="s">
        <v>366</v>
      </c>
      <c r="C23" s="224">
        <f>'Трудовые ресурсы'!B28</f>
        <v>1</v>
      </c>
      <c r="D23" s="1073">
        <v>1</v>
      </c>
      <c r="E23" s="426">
        <v>1</v>
      </c>
      <c r="F23" s="1073">
        <v>1</v>
      </c>
      <c r="G23" s="1073">
        <v>1</v>
      </c>
      <c r="H23" s="1074">
        <v>1</v>
      </c>
    </row>
    <row r="24" spans="1:8" x14ac:dyDescent="0.25">
      <c r="A24" s="1844"/>
      <c r="B24" s="112" t="s">
        <v>365</v>
      </c>
      <c r="C24" s="224">
        <f>'Трудовые ресурсы'!B29</f>
        <v>0</v>
      </c>
      <c r="D24" s="223">
        <v>0</v>
      </c>
      <c r="E24" s="426">
        <v>1</v>
      </c>
      <c r="F24" s="1073">
        <v>1</v>
      </c>
      <c r="G24" s="1073">
        <v>1</v>
      </c>
      <c r="H24" s="1074">
        <v>1</v>
      </c>
    </row>
    <row r="25" spans="1:8" ht="24" x14ac:dyDescent="0.25">
      <c r="A25" s="1844" t="s">
        <v>16</v>
      </c>
      <c r="B25" s="112" t="s">
        <v>367</v>
      </c>
      <c r="C25" s="224">
        <f>'Трудовые ресурсы'!C31</f>
        <v>0</v>
      </c>
      <c r="D25" s="223">
        <v>0</v>
      </c>
      <c r="E25" s="426">
        <v>1</v>
      </c>
      <c r="F25" s="1073">
        <v>1</v>
      </c>
      <c r="G25" s="1073">
        <v>1</v>
      </c>
      <c r="H25" s="1074">
        <v>1</v>
      </c>
    </row>
    <row r="26" spans="1:8" ht="24" x14ac:dyDescent="0.25">
      <c r="A26" s="1844"/>
      <c r="B26" s="112" t="s">
        <v>366</v>
      </c>
      <c r="C26" s="224">
        <f>'Трудовые ресурсы'!C32</f>
        <v>1</v>
      </c>
      <c r="D26" s="1073">
        <v>1</v>
      </c>
      <c r="E26" s="426">
        <v>1</v>
      </c>
      <c r="F26" s="1073">
        <v>1</v>
      </c>
      <c r="G26" s="1073">
        <v>1</v>
      </c>
      <c r="H26" s="1074">
        <v>1</v>
      </c>
    </row>
    <row r="27" spans="1:8" x14ac:dyDescent="0.25">
      <c r="A27" s="1844"/>
      <c r="B27" s="112" t="s">
        <v>365</v>
      </c>
      <c r="C27" s="224">
        <f>'Трудовые ресурсы'!C33</f>
        <v>1</v>
      </c>
      <c r="D27" s="1073">
        <v>1</v>
      </c>
      <c r="E27" s="426">
        <v>1</v>
      </c>
      <c r="F27" s="1073">
        <v>1</v>
      </c>
      <c r="G27" s="1073">
        <v>1</v>
      </c>
      <c r="H27" s="1074">
        <v>1</v>
      </c>
    </row>
    <row r="28" spans="1:8" ht="24" x14ac:dyDescent="0.25">
      <c r="A28" s="1860" t="s">
        <v>680</v>
      </c>
      <c r="B28" s="123" t="s">
        <v>374</v>
      </c>
      <c r="C28" s="225">
        <f>'Трудовые ресурсы'!D34</f>
        <v>0</v>
      </c>
      <c r="D28" s="427">
        <v>0</v>
      </c>
      <c r="E28" s="428">
        <v>1</v>
      </c>
      <c r="F28" s="427">
        <v>1</v>
      </c>
      <c r="G28" s="427">
        <v>1</v>
      </c>
      <c r="H28" s="429">
        <v>1</v>
      </c>
    </row>
    <row r="29" spans="1:8" ht="24" x14ac:dyDescent="0.25">
      <c r="A29" s="1860"/>
      <c r="B29" s="123" t="s">
        <v>373</v>
      </c>
      <c r="C29" s="225">
        <f>'Трудовые ресурсы'!D35</f>
        <v>0</v>
      </c>
      <c r="D29" s="427">
        <v>0</v>
      </c>
      <c r="E29" s="428">
        <v>1</v>
      </c>
      <c r="F29" s="427">
        <v>1</v>
      </c>
      <c r="G29" s="427">
        <v>1</v>
      </c>
      <c r="H29" s="429">
        <v>1</v>
      </c>
    </row>
    <row r="30" spans="1:8" x14ac:dyDescent="0.25">
      <c r="A30" s="1860"/>
      <c r="B30" s="123" t="s">
        <v>372</v>
      </c>
      <c r="C30" s="225">
        <f>'Трудовые ресурсы'!D36</f>
        <v>0</v>
      </c>
      <c r="D30" s="427">
        <v>0</v>
      </c>
      <c r="E30" s="428">
        <v>1</v>
      </c>
      <c r="F30" s="427">
        <v>1</v>
      </c>
      <c r="G30" s="427">
        <v>1</v>
      </c>
      <c r="H30" s="429">
        <v>1</v>
      </c>
    </row>
    <row r="31" spans="1:8" ht="24" x14ac:dyDescent="0.25">
      <c r="A31" s="1860"/>
      <c r="B31" s="122" t="s">
        <v>415</v>
      </c>
      <c r="C31" s="225">
        <f>'Трудовые ресурсы'!D37</f>
        <v>0</v>
      </c>
      <c r="D31" s="1075">
        <v>0</v>
      </c>
      <c r="E31" s="428">
        <v>1</v>
      </c>
      <c r="F31" s="1075">
        <v>1</v>
      </c>
      <c r="G31" s="1075">
        <v>1</v>
      </c>
      <c r="H31" s="1076">
        <v>1</v>
      </c>
    </row>
    <row r="32" spans="1:8" ht="24" x14ac:dyDescent="0.25">
      <c r="A32" s="1860"/>
      <c r="B32" s="122" t="s">
        <v>414</v>
      </c>
      <c r="C32" s="225">
        <f>'Трудовые ресурсы'!E37</f>
        <v>0</v>
      </c>
      <c r="D32" s="1075">
        <v>0</v>
      </c>
      <c r="E32" s="428">
        <v>1</v>
      </c>
      <c r="F32" s="1075">
        <v>1</v>
      </c>
      <c r="G32" s="1075">
        <v>1</v>
      </c>
      <c r="H32" s="1076">
        <v>1</v>
      </c>
    </row>
    <row r="33" spans="1:8" ht="24" x14ac:dyDescent="0.25">
      <c r="A33" s="1845" t="s">
        <v>413</v>
      </c>
      <c r="B33" s="112" t="s">
        <v>367</v>
      </c>
      <c r="C33" s="224">
        <f>'Трудовые ресурсы'!E39</f>
        <v>0</v>
      </c>
      <c r="D33" s="223">
        <v>0</v>
      </c>
      <c r="E33" s="426">
        <v>1</v>
      </c>
      <c r="F33" s="1073">
        <v>1</v>
      </c>
      <c r="G33" s="1073">
        <v>1</v>
      </c>
      <c r="H33" s="1074">
        <v>1</v>
      </c>
    </row>
    <row r="34" spans="1:8" ht="24" x14ac:dyDescent="0.25">
      <c r="A34" s="1845"/>
      <c r="B34" s="112" t="s">
        <v>366</v>
      </c>
      <c r="C34" s="224">
        <f>'Трудовые ресурсы'!E40</f>
        <v>0</v>
      </c>
      <c r="D34" s="223">
        <v>0</v>
      </c>
      <c r="E34" s="426">
        <v>1</v>
      </c>
      <c r="F34" s="1073">
        <v>1</v>
      </c>
      <c r="G34" s="1073">
        <v>1</v>
      </c>
      <c r="H34" s="1074">
        <v>1</v>
      </c>
    </row>
    <row r="35" spans="1:8" x14ac:dyDescent="0.25">
      <c r="A35" s="1845"/>
      <c r="B35" s="112" t="s">
        <v>365</v>
      </c>
      <c r="C35" s="224">
        <f>'Трудовые ресурсы'!E41</f>
        <v>1</v>
      </c>
      <c r="D35" s="1073">
        <v>1</v>
      </c>
      <c r="E35" s="426">
        <v>1</v>
      </c>
      <c r="F35" s="1073">
        <v>1</v>
      </c>
      <c r="G35" s="1073">
        <v>1</v>
      </c>
      <c r="H35" s="1074">
        <v>1</v>
      </c>
    </row>
    <row r="36" spans="1:8" ht="24" x14ac:dyDescent="0.25">
      <c r="A36" s="1845" t="s">
        <v>412</v>
      </c>
      <c r="B36" s="112" t="s">
        <v>367</v>
      </c>
      <c r="C36" s="224">
        <f>'Трудовые ресурсы'!F39</f>
        <v>0</v>
      </c>
      <c r="D36" s="223">
        <v>0</v>
      </c>
      <c r="E36" s="426">
        <v>1</v>
      </c>
      <c r="F36" s="1073">
        <v>1</v>
      </c>
      <c r="G36" s="1073">
        <v>1</v>
      </c>
      <c r="H36" s="1074">
        <v>1</v>
      </c>
    </row>
    <row r="37" spans="1:8" ht="24" x14ac:dyDescent="0.25">
      <c r="A37" s="1845"/>
      <c r="B37" s="112" t="s">
        <v>366</v>
      </c>
      <c r="C37" s="224">
        <f>'Трудовые ресурсы'!F40</f>
        <v>0</v>
      </c>
      <c r="D37" s="223">
        <v>0</v>
      </c>
      <c r="E37" s="426">
        <v>1</v>
      </c>
      <c r="F37" s="1073">
        <v>1</v>
      </c>
      <c r="G37" s="1073">
        <v>1</v>
      </c>
      <c r="H37" s="1074">
        <v>1</v>
      </c>
    </row>
    <row r="38" spans="1:8" x14ac:dyDescent="0.25">
      <c r="A38" s="1845"/>
      <c r="B38" s="112" t="s">
        <v>365</v>
      </c>
      <c r="C38" s="224">
        <f>'Трудовые ресурсы'!F41</f>
        <v>1</v>
      </c>
      <c r="D38" s="1073">
        <v>1</v>
      </c>
      <c r="E38" s="426">
        <v>1</v>
      </c>
      <c r="F38" s="1073">
        <v>1</v>
      </c>
      <c r="G38" s="1073">
        <v>1</v>
      </c>
      <c r="H38" s="1074">
        <v>1</v>
      </c>
    </row>
    <row r="39" spans="1:8" ht="24" x14ac:dyDescent="0.25">
      <c r="A39" s="1845" t="s">
        <v>411</v>
      </c>
      <c r="B39" s="112" t="s">
        <v>367</v>
      </c>
      <c r="C39" s="224">
        <f>'Трудовые ресурсы'!E43</f>
        <v>0</v>
      </c>
      <c r="D39" s="223">
        <v>0</v>
      </c>
      <c r="E39" s="426">
        <v>1</v>
      </c>
      <c r="F39" s="1073">
        <v>1</v>
      </c>
      <c r="G39" s="1073">
        <v>1</v>
      </c>
      <c r="H39" s="1074">
        <v>1</v>
      </c>
    </row>
    <row r="40" spans="1:8" ht="24" x14ac:dyDescent="0.25">
      <c r="A40" s="1845"/>
      <c r="B40" s="112" t="s">
        <v>366</v>
      </c>
      <c r="C40" s="224">
        <f>'Трудовые ресурсы'!E44</f>
        <v>0</v>
      </c>
      <c r="D40" s="223">
        <v>0</v>
      </c>
      <c r="E40" s="426">
        <v>1</v>
      </c>
      <c r="F40" s="1073">
        <v>1</v>
      </c>
      <c r="G40" s="1073">
        <v>1</v>
      </c>
      <c r="H40" s="1074">
        <v>1</v>
      </c>
    </row>
    <row r="41" spans="1:8" x14ac:dyDescent="0.25">
      <c r="A41" s="1845"/>
      <c r="B41" s="112" t="s">
        <v>365</v>
      </c>
      <c r="C41" s="224">
        <f>'Трудовые ресурсы'!E45</f>
        <v>1</v>
      </c>
      <c r="D41" s="1073">
        <v>1</v>
      </c>
      <c r="E41" s="426">
        <v>1</v>
      </c>
      <c r="F41" s="1073">
        <v>1</v>
      </c>
      <c r="G41" s="1073">
        <v>1</v>
      </c>
      <c r="H41" s="1074">
        <v>1</v>
      </c>
    </row>
    <row r="42" spans="1:8" ht="24" x14ac:dyDescent="0.25">
      <c r="A42" s="1845" t="s">
        <v>410</v>
      </c>
      <c r="B42" s="112" t="s">
        <v>367</v>
      </c>
      <c r="C42" s="224">
        <f>'Трудовые ресурсы'!F43</f>
        <v>0</v>
      </c>
      <c r="D42" s="223">
        <v>0</v>
      </c>
      <c r="E42" s="426">
        <v>1</v>
      </c>
      <c r="F42" s="1073">
        <v>1</v>
      </c>
      <c r="G42" s="1073">
        <v>1</v>
      </c>
      <c r="H42" s="1074">
        <v>1</v>
      </c>
    </row>
    <row r="43" spans="1:8" ht="24" x14ac:dyDescent="0.25">
      <c r="A43" s="1845"/>
      <c r="B43" s="112" t="s">
        <v>366</v>
      </c>
      <c r="C43" s="224">
        <f>'Трудовые ресурсы'!F44</f>
        <v>0</v>
      </c>
      <c r="D43" s="223">
        <v>0</v>
      </c>
      <c r="E43" s="426">
        <v>1</v>
      </c>
      <c r="F43" s="1073">
        <v>1</v>
      </c>
      <c r="G43" s="1073">
        <v>1</v>
      </c>
      <c r="H43" s="1074">
        <v>1</v>
      </c>
    </row>
    <row r="44" spans="1:8" x14ac:dyDescent="0.25">
      <c r="A44" s="1845"/>
      <c r="B44" s="112" t="s">
        <v>365</v>
      </c>
      <c r="C44" s="224">
        <f>'Трудовые ресурсы'!F45</f>
        <v>1</v>
      </c>
      <c r="D44" s="1073">
        <v>1</v>
      </c>
      <c r="E44" s="426">
        <v>1</v>
      </c>
      <c r="F44" s="1073">
        <v>1</v>
      </c>
      <c r="G44" s="1073">
        <v>1</v>
      </c>
      <c r="H44" s="1074">
        <v>1</v>
      </c>
    </row>
    <row r="45" spans="1:8" ht="24" x14ac:dyDescent="0.25">
      <c r="A45" s="1844" t="s">
        <v>409</v>
      </c>
      <c r="B45" s="112" t="s">
        <v>367</v>
      </c>
      <c r="C45" s="224">
        <f>'Трудовые ресурсы'!E47</f>
        <v>0</v>
      </c>
      <c r="D45" s="223">
        <v>0</v>
      </c>
      <c r="E45" s="426">
        <v>1</v>
      </c>
      <c r="F45" s="1073">
        <v>1</v>
      </c>
      <c r="G45" s="1073">
        <v>1</v>
      </c>
      <c r="H45" s="1074">
        <v>1</v>
      </c>
    </row>
    <row r="46" spans="1:8" ht="24" x14ac:dyDescent="0.25">
      <c r="A46" s="1844"/>
      <c r="B46" s="112" t="s">
        <v>366</v>
      </c>
      <c r="C46" s="224">
        <f>'Трудовые ресурсы'!E48</f>
        <v>1</v>
      </c>
      <c r="D46" s="1073">
        <v>1</v>
      </c>
      <c r="E46" s="426">
        <v>1</v>
      </c>
      <c r="F46" s="1073">
        <v>1</v>
      </c>
      <c r="G46" s="1073">
        <v>1</v>
      </c>
      <c r="H46" s="1074">
        <v>1</v>
      </c>
    </row>
    <row r="47" spans="1:8" x14ac:dyDescent="0.25">
      <c r="A47" s="1844"/>
      <c r="B47" s="112" t="s">
        <v>365</v>
      </c>
      <c r="C47" s="224">
        <f>'Трудовые ресурсы'!E49</f>
        <v>1</v>
      </c>
      <c r="D47" s="1073">
        <v>1</v>
      </c>
      <c r="E47" s="426">
        <v>1</v>
      </c>
      <c r="F47" s="1073">
        <v>1</v>
      </c>
      <c r="G47" s="1073">
        <v>1</v>
      </c>
      <c r="H47" s="1074">
        <v>1</v>
      </c>
    </row>
    <row r="48" spans="1:8" ht="24" x14ac:dyDescent="0.25">
      <c r="A48" s="1844" t="s">
        <v>408</v>
      </c>
      <c r="B48" s="112" t="s">
        <v>367</v>
      </c>
      <c r="C48" s="224">
        <f>'Трудовые ресурсы'!F47</f>
        <v>0</v>
      </c>
      <c r="D48" s="223">
        <v>0</v>
      </c>
      <c r="E48" s="426">
        <v>1</v>
      </c>
      <c r="F48" s="1073">
        <v>1</v>
      </c>
      <c r="G48" s="1073">
        <v>1</v>
      </c>
      <c r="H48" s="1074">
        <v>1</v>
      </c>
    </row>
    <row r="49" spans="1:8" ht="24" x14ac:dyDescent="0.25">
      <c r="A49" s="1844"/>
      <c r="B49" s="112" t="s">
        <v>366</v>
      </c>
      <c r="C49" s="224">
        <f>'Трудовые ресурсы'!F48</f>
        <v>1</v>
      </c>
      <c r="D49" s="1073">
        <v>1</v>
      </c>
      <c r="E49" s="426">
        <v>1</v>
      </c>
      <c r="F49" s="1073">
        <v>1</v>
      </c>
      <c r="G49" s="1073">
        <v>1</v>
      </c>
      <c r="H49" s="1074">
        <v>1</v>
      </c>
    </row>
    <row r="50" spans="1:8" x14ac:dyDescent="0.25">
      <c r="A50" s="1844"/>
      <c r="B50" s="112" t="s">
        <v>365</v>
      </c>
      <c r="C50" s="224">
        <f>'Трудовые ресурсы'!F49</f>
        <v>1</v>
      </c>
      <c r="D50" s="1073">
        <v>1</v>
      </c>
      <c r="E50" s="426">
        <v>1</v>
      </c>
      <c r="F50" s="1073">
        <v>1</v>
      </c>
      <c r="G50" s="1073">
        <v>1</v>
      </c>
      <c r="H50" s="1074">
        <v>1</v>
      </c>
    </row>
    <row r="51" spans="1:8" x14ac:dyDescent="0.25">
      <c r="A51" s="446"/>
      <c r="B51" s="111" t="s">
        <v>364</v>
      </c>
      <c r="C51" s="226">
        <f>'Трудовые ресурсы'!G50</f>
        <v>10</v>
      </c>
      <c r="D51" s="430">
        <v>10</v>
      </c>
      <c r="E51" s="431">
        <v>1</v>
      </c>
      <c r="F51" s="430">
        <v>1</v>
      </c>
      <c r="G51" s="430">
        <v>1</v>
      </c>
      <c r="H51" s="432">
        <v>1</v>
      </c>
    </row>
    <row r="52" spans="1:8" ht="23.25" customHeight="1" x14ac:dyDescent="0.25">
      <c r="A52" s="1833" t="s">
        <v>363</v>
      </c>
      <c r="B52" s="1834"/>
      <c r="C52" s="1834"/>
      <c r="D52" s="1834"/>
      <c r="E52" s="1834"/>
      <c r="F52" s="1834"/>
      <c r="G52" s="1834"/>
      <c r="H52" s="1835"/>
    </row>
    <row r="53" spans="1:8" ht="15" customHeight="1" x14ac:dyDescent="0.25">
      <c r="A53" s="1842" t="s">
        <v>362</v>
      </c>
      <c r="B53" s="1843"/>
      <c r="C53" s="227">
        <f>'Трудовые ресурсы'!G52</f>
        <v>1</v>
      </c>
      <c r="D53" s="433">
        <v>0</v>
      </c>
      <c r="E53" s="434">
        <v>1</v>
      </c>
      <c r="F53" s="433">
        <v>0</v>
      </c>
      <c r="G53" s="433">
        <v>0</v>
      </c>
      <c r="H53" s="435">
        <v>0</v>
      </c>
    </row>
    <row r="54" spans="1:8" x14ac:dyDescent="0.25">
      <c r="A54" s="1840" t="s">
        <v>361</v>
      </c>
      <c r="B54" s="1841"/>
      <c r="C54" s="227">
        <f>'Трудовые ресурсы'!G53</f>
        <v>1</v>
      </c>
      <c r="D54" s="434">
        <v>0</v>
      </c>
      <c r="E54" s="434">
        <v>1</v>
      </c>
      <c r="F54" s="434">
        <v>0</v>
      </c>
      <c r="G54" s="434">
        <v>0</v>
      </c>
      <c r="H54" s="436">
        <v>0</v>
      </c>
    </row>
    <row r="55" spans="1:8" x14ac:dyDescent="0.25">
      <c r="A55" s="1840" t="s">
        <v>360</v>
      </c>
      <c r="B55" s="1841"/>
      <c r="C55" s="227">
        <f>'Трудовые ресурсы'!G54</f>
        <v>1</v>
      </c>
      <c r="D55" s="434">
        <v>0</v>
      </c>
      <c r="E55" s="434">
        <v>1</v>
      </c>
      <c r="F55" s="434">
        <v>0</v>
      </c>
      <c r="G55" s="434">
        <v>0</v>
      </c>
      <c r="H55" s="436">
        <v>0</v>
      </c>
    </row>
    <row r="56" spans="1:8" x14ac:dyDescent="0.25">
      <c r="A56" s="1840" t="s">
        <v>359</v>
      </c>
      <c r="B56" s="1841"/>
      <c r="C56" s="227">
        <f>'Трудовые ресурсы'!G55</f>
        <v>1</v>
      </c>
      <c r="D56" s="434">
        <v>0</v>
      </c>
      <c r="E56" s="434">
        <v>1</v>
      </c>
      <c r="F56" s="434">
        <v>0</v>
      </c>
      <c r="G56" s="434">
        <v>0</v>
      </c>
      <c r="H56" s="436">
        <v>0</v>
      </c>
    </row>
    <row r="57" spans="1:8" x14ac:dyDescent="0.25">
      <c r="A57" s="1840" t="s">
        <v>358</v>
      </c>
      <c r="B57" s="1841"/>
      <c r="C57" s="227">
        <f>'Трудовые ресурсы'!G56</f>
        <v>1</v>
      </c>
      <c r="D57" s="434">
        <v>0</v>
      </c>
      <c r="E57" s="434">
        <v>1</v>
      </c>
      <c r="F57" s="434">
        <v>0</v>
      </c>
      <c r="G57" s="434">
        <v>0</v>
      </c>
      <c r="H57" s="436">
        <v>0</v>
      </c>
    </row>
    <row r="58" spans="1:8" x14ac:dyDescent="0.25">
      <c r="A58" s="1838" t="s">
        <v>357</v>
      </c>
      <c r="B58" s="1839"/>
      <c r="C58" s="227">
        <f>'Трудовые ресурсы'!G57</f>
        <v>1</v>
      </c>
      <c r="D58" s="434">
        <v>0</v>
      </c>
      <c r="E58" s="434">
        <v>1</v>
      </c>
      <c r="F58" s="434">
        <v>0</v>
      </c>
      <c r="G58" s="434">
        <v>0</v>
      </c>
      <c r="H58" s="436">
        <v>0</v>
      </c>
    </row>
    <row r="59" spans="1:8" ht="15.75" thickBot="1" x14ac:dyDescent="0.3">
      <c r="A59" s="1836" t="s">
        <v>356</v>
      </c>
      <c r="B59" s="1837"/>
      <c r="C59" s="228">
        <f>'Трудовые ресурсы'!G58</f>
        <v>1</v>
      </c>
      <c r="D59" s="437">
        <v>0</v>
      </c>
      <c r="E59" s="437">
        <v>1</v>
      </c>
      <c r="F59" s="437">
        <v>0</v>
      </c>
      <c r="G59" s="437">
        <v>0</v>
      </c>
      <c r="H59" s="438">
        <v>0</v>
      </c>
    </row>
    <row r="60" spans="1:8" ht="15.75" thickTop="1" x14ac:dyDescent="0.25">
      <c r="C60" s="447"/>
    </row>
    <row r="61" spans="1:8" x14ac:dyDescent="0.25">
      <c r="C61" s="447"/>
    </row>
    <row r="62" spans="1:8" x14ac:dyDescent="0.25">
      <c r="C62" s="447"/>
    </row>
    <row r="63" spans="1:8" x14ac:dyDescent="0.25">
      <c r="C63" s="447"/>
    </row>
    <row r="64" spans="1:8" x14ac:dyDescent="0.25">
      <c r="C64" s="447"/>
    </row>
    <row r="65" spans="3:3" x14ac:dyDescent="0.25">
      <c r="C65" s="447"/>
    </row>
  </sheetData>
  <mergeCells count="30">
    <mergeCell ref="H4:H5"/>
    <mergeCell ref="C3:H3"/>
    <mergeCell ref="A1:H1"/>
    <mergeCell ref="A3:B5"/>
    <mergeCell ref="A45:A47"/>
    <mergeCell ref="C4:E4"/>
    <mergeCell ref="F4:F5"/>
    <mergeCell ref="G4:G5"/>
    <mergeCell ref="A25:A27"/>
    <mergeCell ref="A28:A32"/>
    <mergeCell ref="A8:A9"/>
    <mergeCell ref="A10:A12"/>
    <mergeCell ref="A13:A15"/>
    <mergeCell ref="A16:A18"/>
    <mergeCell ref="A19:A21"/>
    <mergeCell ref="A22:A24"/>
    <mergeCell ref="A52:H52"/>
    <mergeCell ref="A7:H7"/>
    <mergeCell ref="A59:B59"/>
    <mergeCell ref="A58:B58"/>
    <mergeCell ref="A54:B54"/>
    <mergeCell ref="A55:B55"/>
    <mergeCell ref="A56:B56"/>
    <mergeCell ref="A57:B57"/>
    <mergeCell ref="A53:B53"/>
    <mergeCell ref="A48:A50"/>
    <mergeCell ref="A33:A35"/>
    <mergeCell ref="A36:A38"/>
    <mergeCell ref="A39:A41"/>
    <mergeCell ref="A42:A44"/>
  </mergeCells>
  <conditionalFormatting sqref="B33:B50 D33:D50 B10:B27 D10:D27 F10:H27 F33:H50">
    <cfRule type="cellIs" dxfId="107" priority="16" operator="equal">
      <formula>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I13"/>
  <sheetViews>
    <sheetView workbookViewId="0">
      <selection activeCell="B24" sqref="B24"/>
    </sheetView>
  </sheetViews>
  <sheetFormatPr defaultRowHeight="15" x14ac:dyDescent="0.25"/>
  <cols>
    <col min="1" max="1" width="9.140625" style="413"/>
    <col min="2" max="2" width="74.85546875" style="413" customWidth="1"/>
    <col min="3" max="3" width="13" style="413" customWidth="1"/>
    <col min="4" max="16384" width="9.140625" style="413"/>
  </cols>
  <sheetData>
    <row r="1" spans="2:9" ht="23.25" customHeight="1" x14ac:dyDescent="0.25">
      <c r="B1" s="1850" t="s">
        <v>655</v>
      </c>
      <c r="C1" s="1851"/>
      <c r="D1" s="1851"/>
      <c r="E1" s="1851"/>
      <c r="F1" s="1851"/>
      <c r="G1" s="1851"/>
      <c r="H1" s="1851"/>
      <c r="I1" s="1852"/>
    </row>
    <row r="2" spans="2:9" ht="24" customHeight="1" thickBot="1" x14ac:dyDescent="0.3"/>
    <row r="3" spans="2:9" ht="43.5" customHeight="1" x14ac:dyDescent="0.25">
      <c r="B3" s="450" t="s">
        <v>656</v>
      </c>
      <c r="C3" s="451" t="s">
        <v>724</v>
      </c>
    </row>
    <row r="4" spans="2:9" ht="24.75" x14ac:dyDescent="0.25">
      <c r="B4" s="1627" t="s">
        <v>649</v>
      </c>
      <c r="C4" s="448">
        <v>0.2</v>
      </c>
    </row>
    <row r="5" spans="2:9" ht="24.75" x14ac:dyDescent="0.25">
      <c r="B5" s="1627" t="s">
        <v>650</v>
      </c>
      <c r="C5" s="448">
        <v>0.2</v>
      </c>
    </row>
    <row r="6" spans="2:9" ht="15.75" x14ac:dyDescent="0.25">
      <c r="B6" s="1627" t="s">
        <v>651</v>
      </c>
      <c r="C6" s="448">
        <v>2</v>
      </c>
    </row>
    <row r="7" spans="2:9" ht="15.75" x14ac:dyDescent="0.25">
      <c r="B7" s="1627" t="s">
        <v>652</v>
      </c>
      <c r="C7" s="448">
        <v>1</v>
      </c>
    </row>
    <row r="8" spans="2:9" ht="15.75" x14ac:dyDescent="0.25">
      <c r="B8" s="1626" t="s">
        <v>413</v>
      </c>
      <c r="C8" s="448">
        <v>1</v>
      </c>
    </row>
    <row r="9" spans="2:9" ht="15.75" x14ac:dyDescent="0.25">
      <c r="B9" s="1626" t="s">
        <v>412</v>
      </c>
      <c r="C9" s="448">
        <v>1</v>
      </c>
    </row>
    <row r="10" spans="2:9" ht="15.75" x14ac:dyDescent="0.25">
      <c r="B10" s="1626" t="s">
        <v>411</v>
      </c>
      <c r="C10" s="448">
        <v>1</v>
      </c>
    </row>
    <row r="11" spans="2:9" ht="15.75" x14ac:dyDescent="0.25">
      <c r="B11" s="1626" t="s">
        <v>410</v>
      </c>
      <c r="C11" s="448">
        <v>1</v>
      </c>
    </row>
    <row r="12" spans="2:9" ht="15.75" x14ac:dyDescent="0.25">
      <c r="B12" s="1627" t="s">
        <v>409</v>
      </c>
      <c r="C12" s="448">
        <v>1</v>
      </c>
    </row>
    <row r="13" spans="2:9" ht="16.5" thickBot="1" x14ac:dyDescent="0.3">
      <c r="B13" s="1628" t="s">
        <v>408</v>
      </c>
      <c r="C13" s="449">
        <v>1</v>
      </c>
    </row>
  </sheetData>
  <mergeCells count="1">
    <mergeCell ref="B1:I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7"/>
  <sheetViews>
    <sheetView workbookViewId="0">
      <selection sqref="A1:L1"/>
    </sheetView>
  </sheetViews>
  <sheetFormatPr defaultRowHeight="15" x14ac:dyDescent="0.25"/>
  <cols>
    <col min="1" max="1" width="29.42578125" customWidth="1"/>
    <col min="2" max="2" width="37.140625" customWidth="1"/>
    <col min="3" max="4" width="18.28515625" bestFit="1" customWidth="1"/>
    <col min="5" max="5" width="16.7109375" bestFit="1" customWidth="1"/>
    <col min="6" max="6" width="15.28515625" customWidth="1"/>
    <col min="7" max="7" width="16.85546875" customWidth="1"/>
    <col min="8" max="12" width="13.85546875" customWidth="1"/>
  </cols>
  <sheetData>
    <row r="1" spans="1:12" ht="24" customHeight="1" x14ac:dyDescent="0.25">
      <c r="A1" s="1881" t="s">
        <v>657</v>
      </c>
      <c r="B1" s="1882"/>
      <c r="C1" s="1882"/>
      <c r="D1" s="1882"/>
      <c r="E1" s="1882"/>
      <c r="F1" s="1882"/>
      <c r="G1" s="1882"/>
      <c r="H1" s="1882"/>
      <c r="I1" s="1882"/>
      <c r="J1" s="1882"/>
      <c r="K1" s="1882"/>
      <c r="L1" s="1882"/>
    </row>
    <row r="2" spans="1:12" x14ac:dyDescent="0.25">
      <c r="A2" s="1864" t="s">
        <v>658</v>
      </c>
      <c r="B2" s="1864" t="s">
        <v>158</v>
      </c>
      <c r="C2" s="1880" t="s">
        <v>920</v>
      </c>
      <c r="D2" s="1880"/>
      <c r="E2" s="1880"/>
      <c r="F2" s="1880"/>
      <c r="G2" s="1880"/>
      <c r="H2" s="1886" t="s">
        <v>734</v>
      </c>
      <c r="I2" s="1886"/>
      <c r="J2" s="1886"/>
      <c r="K2" s="1886"/>
      <c r="L2" s="1886"/>
    </row>
    <row r="3" spans="1:12" x14ac:dyDescent="0.25">
      <c r="A3" s="1865"/>
      <c r="B3" s="1865"/>
      <c r="C3" s="1870" t="s">
        <v>31</v>
      </c>
      <c r="D3" s="1867" t="s">
        <v>698</v>
      </c>
      <c r="E3" s="1868"/>
      <c r="F3" s="1868"/>
      <c r="G3" s="1869"/>
      <c r="H3" s="1887" t="s">
        <v>31</v>
      </c>
      <c r="I3" s="1889" t="s">
        <v>698</v>
      </c>
      <c r="J3" s="1890"/>
      <c r="K3" s="1890"/>
      <c r="L3" s="1891"/>
    </row>
    <row r="4" spans="1:12" ht="22.5" customHeight="1" x14ac:dyDescent="0.25">
      <c r="A4" s="1866"/>
      <c r="B4" s="1866"/>
      <c r="C4" s="1871"/>
      <c r="D4" s="318" t="s">
        <v>430</v>
      </c>
      <c r="E4" s="318" t="s">
        <v>696</v>
      </c>
      <c r="F4" s="1078" t="s">
        <v>697</v>
      </c>
      <c r="G4" s="1078" t="s">
        <v>659</v>
      </c>
      <c r="H4" s="1888"/>
      <c r="I4" s="1091" t="s">
        <v>430</v>
      </c>
      <c r="J4" s="1091" t="s">
        <v>696</v>
      </c>
      <c r="K4" s="1092" t="s">
        <v>697</v>
      </c>
      <c r="L4" s="1092" t="s">
        <v>659</v>
      </c>
    </row>
    <row r="5" spans="1:12" ht="18.75" customHeight="1" x14ac:dyDescent="0.25">
      <c r="A5" s="1862" t="s">
        <v>387</v>
      </c>
      <c r="B5" s="1863"/>
      <c r="C5" s="329"/>
      <c r="D5" s="330"/>
      <c r="E5" s="330"/>
      <c r="F5" s="330"/>
      <c r="G5" s="331"/>
      <c r="H5" s="1093"/>
      <c r="I5" s="1094"/>
      <c r="J5" s="1094"/>
      <c r="K5" s="1094"/>
      <c r="L5" s="1095"/>
    </row>
    <row r="6" spans="1:12" ht="24" x14ac:dyDescent="0.25">
      <c r="A6" s="1877" t="s">
        <v>378</v>
      </c>
      <c r="B6" s="86" t="s">
        <v>367</v>
      </c>
      <c r="C6" s="1629">
        <f>D6+E6+F6+G6</f>
        <v>845.5848530156436</v>
      </c>
      <c r="D6" s="1630">
        <f>'ИТОГИ ОСН'!D10</f>
        <v>100</v>
      </c>
      <c r="E6" s="1630">
        <f>'ИТОГИ ОСН'!E10</f>
        <v>693.5105583864281</v>
      </c>
      <c r="F6" s="1630">
        <f>'ИТОГИ ОСН'!F10</f>
        <v>52.074294629215458</v>
      </c>
      <c r="G6" s="1630">
        <f>'ИТОГИ ОСН'!R10</f>
        <v>0</v>
      </c>
      <c r="H6" s="1637">
        <f>C6/$C6</f>
        <v>1</v>
      </c>
      <c r="I6" s="1637">
        <f t="shared" ref="I6:L6" si="0">D6/$C6</f>
        <v>0.11826134260017306</v>
      </c>
      <c r="J6" s="1637">
        <f t="shared" si="0"/>
        <v>0.82015489742174685</v>
      </c>
      <c r="K6" s="1637">
        <f t="shared" si="0"/>
        <v>6.1583759978080008E-2</v>
      </c>
      <c r="L6" s="1637">
        <f t="shared" si="0"/>
        <v>0</v>
      </c>
    </row>
    <row r="7" spans="1:12" ht="24" x14ac:dyDescent="0.25">
      <c r="A7" s="1878"/>
      <c r="B7" s="86" t="s">
        <v>366</v>
      </c>
      <c r="C7" s="1629">
        <f t="shared" ref="C7:C42" si="1">D7+E7+F7+G7</f>
        <v>19061.577562333325</v>
      </c>
      <c r="D7" s="1630">
        <f>'ИТОГИ ОСН'!D11</f>
        <v>10095.215424898834</v>
      </c>
      <c r="E7" s="1630">
        <f>'ИТОГИ ОСН'!E11</f>
        <v>1603.9903067946234</v>
      </c>
      <c r="F7" s="1630">
        <f>'ИТОГИ ОСН'!F11</f>
        <v>140.81712814007318</v>
      </c>
      <c r="G7" s="1630">
        <f>'ИТОГИ ОСН'!R11</f>
        <v>7221.5547024997932</v>
      </c>
      <c r="H7" s="1637">
        <f t="shared" ref="H7:H19" si="2">C7/$C7</f>
        <v>1</v>
      </c>
      <c r="I7" s="1637">
        <f t="shared" ref="I7:I19" si="3">D7/$C7</f>
        <v>0.52961069942329997</v>
      </c>
      <c r="J7" s="1637">
        <f t="shared" ref="J7:J19" si="4">E7/$C7</f>
        <v>8.4147825726879621E-2</v>
      </c>
      <c r="K7" s="1637">
        <f t="shared" ref="K7:K19" si="5">F7/$C7</f>
        <v>7.3874855152773504E-3</v>
      </c>
      <c r="L7" s="1637">
        <f t="shared" ref="L7:L19" si="6">G7/$C7</f>
        <v>0.37885398933454295</v>
      </c>
    </row>
    <row r="8" spans="1:12" x14ac:dyDescent="0.25">
      <c r="A8" s="1879"/>
      <c r="B8" s="86" t="s">
        <v>365</v>
      </c>
      <c r="C8" s="1629">
        <f t="shared" si="1"/>
        <v>11844.807434934697</v>
      </c>
      <c r="D8" s="1630">
        <f>'ИТОГИ ОСН'!D12</f>
        <v>10100</v>
      </c>
      <c r="E8" s="1630">
        <f>'ИТОГИ ОСН'!E12</f>
        <v>1603.9903067946234</v>
      </c>
      <c r="F8" s="1630">
        <f>'ИТОГИ ОСН'!F12</f>
        <v>140.81712814007318</v>
      </c>
      <c r="G8" s="1630">
        <f>'ИТОГИ ОСН'!R12</f>
        <v>0</v>
      </c>
      <c r="H8" s="1637">
        <f t="shared" si="2"/>
        <v>1</v>
      </c>
      <c r="I8" s="1637">
        <f t="shared" si="3"/>
        <v>0.85269431820490238</v>
      </c>
      <c r="J8" s="1637">
        <f t="shared" si="4"/>
        <v>0.13541717040193205</v>
      </c>
      <c r="K8" s="1637">
        <f t="shared" si="5"/>
        <v>1.1888511393165551E-2</v>
      </c>
      <c r="L8" s="1637">
        <f t="shared" si="6"/>
        <v>0</v>
      </c>
    </row>
    <row r="9" spans="1:12" ht="24" x14ac:dyDescent="0.25">
      <c r="A9" s="1877" t="s">
        <v>377</v>
      </c>
      <c r="B9" s="86" t="s">
        <v>367</v>
      </c>
      <c r="C9" s="1629">
        <f t="shared" si="1"/>
        <v>845.5848530156436</v>
      </c>
      <c r="D9" s="1630">
        <f>'ИТОГИ ОСН'!D13</f>
        <v>100</v>
      </c>
      <c r="E9" s="1630">
        <f>'ИТОГИ ОСН'!E13</f>
        <v>693.5105583864281</v>
      </c>
      <c r="F9" s="1630">
        <f>'ИТОГИ ОСН'!F13</f>
        <v>52.074294629215458</v>
      </c>
      <c r="G9" s="1630">
        <f>'ИТОГИ ОСН'!R13</f>
        <v>0</v>
      </c>
      <c r="H9" s="1637">
        <f t="shared" si="2"/>
        <v>1</v>
      </c>
      <c r="I9" s="1637">
        <f t="shared" si="3"/>
        <v>0.11826134260017306</v>
      </c>
      <c r="J9" s="1637">
        <f t="shared" si="4"/>
        <v>0.82015489742174685</v>
      </c>
      <c r="K9" s="1637">
        <f t="shared" si="5"/>
        <v>6.1583759978080008E-2</v>
      </c>
      <c r="L9" s="1637">
        <f t="shared" si="6"/>
        <v>0</v>
      </c>
    </row>
    <row r="10" spans="1:12" ht="24" x14ac:dyDescent="0.25">
      <c r="A10" s="1878"/>
      <c r="B10" s="86" t="s">
        <v>366</v>
      </c>
      <c r="C10" s="1629">
        <f t="shared" si="1"/>
        <v>19061.577562333325</v>
      </c>
      <c r="D10" s="1630">
        <f>'ИТОГИ ОСН'!D14</f>
        <v>10095.215424898834</v>
      </c>
      <c r="E10" s="1630">
        <f>'ИТОГИ ОСН'!E14</f>
        <v>1603.9903067946234</v>
      </c>
      <c r="F10" s="1630">
        <f>'ИТОГИ ОСН'!F14</f>
        <v>140.81712814007318</v>
      </c>
      <c r="G10" s="1630">
        <f>'ИТОГИ ОСН'!R14</f>
        <v>7221.5547024997932</v>
      </c>
      <c r="H10" s="1637">
        <f t="shared" si="2"/>
        <v>1</v>
      </c>
      <c r="I10" s="1637">
        <f t="shared" si="3"/>
        <v>0.52961069942329997</v>
      </c>
      <c r="J10" s="1637">
        <f t="shared" si="4"/>
        <v>8.4147825726879621E-2</v>
      </c>
      <c r="K10" s="1637">
        <f t="shared" si="5"/>
        <v>7.3874855152773504E-3</v>
      </c>
      <c r="L10" s="1637">
        <f t="shared" si="6"/>
        <v>0.37885398933454295</v>
      </c>
    </row>
    <row r="11" spans="1:12" x14ac:dyDescent="0.25">
      <c r="A11" s="1879"/>
      <c r="B11" s="86" t="s">
        <v>365</v>
      </c>
      <c r="C11" s="1629">
        <f t="shared" si="1"/>
        <v>11844.807434934697</v>
      </c>
      <c r="D11" s="1630">
        <f>'ИТОГИ ОСН'!D15</f>
        <v>10100</v>
      </c>
      <c r="E11" s="1630">
        <f>'ИТОГИ ОСН'!E15</f>
        <v>1603.9903067946234</v>
      </c>
      <c r="F11" s="1630">
        <f>'ИТОГИ ОСН'!F15</f>
        <v>140.81712814007318</v>
      </c>
      <c r="G11" s="1630">
        <f>'ИТОГИ ОСН'!R15</f>
        <v>0</v>
      </c>
      <c r="H11" s="1637">
        <f t="shared" si="2"/>
        <v>1</v>
      </c>
      <c r="I11" s="1637">
        <f t="shared" si="3"/>
        <v>0.85269431820490238</v>
      </c>
      <c r="J11" s="1637">
        <f t="shared" si="4"/>
        <v>0.13541717040193205</v>
      </c>
      <c r="K11" s="1637">
        <f t="shared" si="5"/>
        <v>1.1888511393165551E-2</v>
      </c>
      <c r="L11" s="1637">
        <f t="shared" si="6"/>
        <v>0</v>
      </c>
    </row>
    <row r="12" spans="1:12" ht="24" x14ac:dyDescent="0.25">
      <c r="A12" s="1877" t="s">
        <v>375</v>
      </c>
      <c r="B12" s="86" t="s">
        <v>367</v>
      </c>
      <c r="C12" s="1629">
        <f t="shared" si="1"/>
        <v>101242.64142169275</v>
      </c>
      <c r="D12" s="1630">
        <f>'ИТОГИ ОСН'!D19</f>
        <v>100000</v>
      </c>
      <c r="E12" s="1630">
        <f>'ИТОГИ ОСН'!E19</f>
        <v>693.5105583864281</v>
      </c>
      <c r="F12" s="1630">
        <f>'ИТОГИ ОСН'!F19</f>
        <v>52.074294629215458</v>
      </c>
      <c r="G12" s="1630">
        <f>'ИТОГИ ОСН'!R19</f>
        <v>497.05656867709575</v>
      </c>
      <c r="H12" s="1637">
        <f t="shared" si="2"/>
        <v>1</v>
      </c>
      <c r="I12" s="1637">
        <f t="shared" si="3"/>
        <v>0.98772610627060842</v>
      </c>
      <c r="J12" s="1637">
        <f t="shared" si="4"/>
        <v>6.8499848349258211E-3</v>
      </c>
      <c r="K12" s="1637">
        <f t="shared" si="5"/>
        <v>5.1435140270903444E-4</v>
      </c>
      <c r="L12" s="1637">
        <f t="shared" si="6"/>
        <v>4.9095574917565705E-3</v>
      </c>
    </row>
    <row r="13" spans="1:12" ht="24" x14ac:dyDescent="0.25">
      <c r="A13" s="1878"/>
      <c r="B13" s="86" t="s">
        <v>366</v>
      </c>
      <c r="C13" s="1629">
        <f t="shared" si="1"/>
        <v>32622.827252019524</v>
      </c>
      <c r="D13" s="1630">
        <f>'ИТОГИ ОСН'!D20</f>
        <v>10095.215424898834</v>
      </c>
      <c r="E13" s="1630">
        <f>'ИТОГИ ОСН'!E20</f>
        <v>1603.9903067946234</v>
      </c>
      <c r="F13" s="1630">
        <f>'ИТОГИ ОСН'!F20</f>
        <v>140.81712814007318</v>
      </c>
      <c r="G13" s="1630">
        <f>'ИТОГИ ОСН'!R20</f>
        <v>20782.804392185993</v>
      </c>
      <c r="H13" s="1637">
        <f t="shared" si="2"/>
        <v>1</v>
      </c>
      <c r="I13" s="1637">
        <f t="shared" si="3"/>
        <v>0.30945249922426288</v>
      </c>
      <c r="J13" s="1637">
        <f t="shared" si="4"/>
        <v>4.9167728302743227E-2</v>
      </c>
      <c r="K13" s="1637">
        <f t="shared" si="5"/>
        <v>4.3165212828497525E-3</v>
      </c>
      <c r="L13" s="1637">
        <f t="shared" si="6"/>
        <v>0.63706325119014418</v>
      </c>
    </row>
    <row r="14" spans="1:12" x14ac:dyDescent="0.25">
      <c r="A14" s="1879"/>
      <c r="B14" s="86" t="s">
        <v>365</v>
      </c>
      <c r="C14" s="1629">
        <f t="shared" si="1"/>
        <v>845.5848530156436</v>
      </c>
      <c r="D14" s="1630">
        <f>'ИТОГИ ОСН'!D21</f>
        <v>100</v>
      </c>
      <c r="E14" s="1630">
        <f>'ИТОГИ ОСН'!E21</f>
        <v>693.5105583864281</v>
      </c>
      <c r="F14" s="1630">
        <f>'ИТОГИ ОСН'!F21</f>
        <v>52.074294629215458</v>
      </c>
      <c r="G14" s="1630">
        <f>'ИТОГИ ОСН'!R21</f>
        <v>0</v>
      </c>
      <c r="H14" s="1637">
        <f t="shared" si="2"/>
        <v>1</v>
      </c>
      <c r="I14" s="1637">
        <f t="shared" si="3"/>
        <v>0.11826134260017306</v>
      </c>
      <c r="J14" s="1637">
        <f t="shared" si="4"/>
        <v>0.82015489742174685</v>
      </c>
      <c r="K14" s="1637">
        <f t="shared" si="5"/>
        <v>6.1583759978080008E-2</v>
      </c>
      <c r="L14" s="1637">
        <f t="shared" si="6"/>
        <v>0</v>
      </c>
    </row>
    <row r="15" spans="1:12" ht="24" x14ac:dyDescent="0.25">
      <c r="A15" s="1877" t="s">
        <v>16</v>
      </c>
      <c r="B15" s="86" t="s">
        <v>367</v>
      </c>
      <c r="C15" s="1629">
        <f t="shared" si="1"/>
        <v>100994.1131373542</v>
      </c>
      <c r="D15" s="1630">
        <f>'ИТОГИ ОСН'!D22</f>
        <v>100000</v>
      </c>
      <c r="E15" s="1630">
        <f>'ИТОГИ ОСН'!E22</f>
        <v>693.5105583864281</v>
      </c>
      <c r="F15" s="1630">
        <f>'ИТОГИ ОСН'!F22</f>
        <v>52.074294629215458</v>
      </c>
      <c r="G15" s="1630">
        <f>'ИТОГИ ОСН'!R22</f>
        <v>248.52828433854788</v>
      </c>
      <c r="H15" s="1637">
        <f t="shared" si="2"/>
        <v>1</v>
      </c>
      <c r="I15" s="1637">
        <f t="shared" si="3"/>
        <v>0.99015672194673188</v>
      </c>
      <c r="J15" s="1637">
        <f t="shared" si="4"/>
        <v>6.866841411273532E-3</v>
      </c>
      <c r="K15" s="1637">
        <f t="shared" si="5"/>
        <v>5.1561712867752285E-4</v>
      </c>
      <c r="L15" s="1637">
        <f t="shared" si="6"/>
        <v>2.4608195133170186E-3</v>
      </c>
    </row>
    <row r="16" spans="1:12" ht="24" x14ac:dyDescent="0.25">
      <c r="A16" s="1878"/>
      <c r="B16" s="86" t="s">
        <v>366</v>
      </c>
      <c r="C16" s="1629">
        <f t="shared" si="1"/>
        <v>22231.425055926527</v>
      </c>
      <c r="D16" s="1630">
        <f>'ИТОГИ ОСН'!D23</f>
        <v>10095.215424898834</v>
      </c>
      <c r="E16" s="1630">
        <f>'ИТОГИ ОСН'!E23</f>
        <v>1603.9903067946234</v>
      </c>
      <c r="F16" s="1630">
        <f>'ИТОГИ ОСН'!F23</f>
        <v>140.81712814007318</v>
      </c>
      <c r="G16" s="1630">
        <f>'ИТОГИ ОСН'!R23</f>
        <v>10391.402196092997</v>
      </c>
      <c r="H16" s="1637">
        <f t="shared" si="2"/>
        <v>1</v>
      </c>
      <c r="I16" s="1637">
        <f t="shared" si="3"/>
        <v>0.45409664020649981</v>
      </c>
      <c r="J16" s="1637">
        <f t="shared" si="4"/>
        <v>7.2149684636029499E-2</v>
      </c>
      <c r="K16" s="1637">
        <f t="shared" si="5"/>
        <v>6.3341476214784391E-3</v>
      </c>
      <c r="L16" s="1637">
        <f t="shared" si="6"/>
        <v>0.4674195275359922</v>
      </c>
    </row>
    <row r="17" spans="1:12" ht="15.75" thickBot="1" x14ac:dyDescent="0.3">
      <c r="A17" s="1878"/>
      <c r="B17" s="86" t="s">
        <v>365</v>
      </c>
      <c r="C17" s="1629">
        <f t="shared" si="1"/>
        <v>11744.807434934697</v>
      </c>
      <c r="D17" s="1630">
        <f>'ИТОГИ ОСН'!D24</f>
        <v>10000</v>
      </c>
      <c r="E17" s="1630">
        <f>'ИТОГИ ОСН'!E24</f>
        <v>1603.9903067946234</v>
      </c>
      <c r="F17" s="1630">
        <f>'ИТОГИ ОСН'!F24</f>
        <v>140.81712814007318</v>
      </c>
      <c r="G17" s="1630">
        <f>'ИТОГИ ОСН'!R24</f>
        <v>0</v>
      </c>
      <c r="H17" s="1637">
        <f t="shared" si="2"/>
        <v>1</v>
      </c>
      <c r="I17" s="1637">
        <f t="shared" si="3"/>
        <v>0.8514400985626378</v>
      </c>
      <c r="J17" s="1637">
        <f t="shared" si="4"/>
        <v>0.13657016649107298</v>
      </c>
      <c r="K17" s="1637">
        <f t="shared" si="5"/>
        <v>1.1989734946289151E-2</v>
      </c>
      <c r="L17" s="1637">
        <f t="shared" si="6"/>
        <v>0</v>
      </c>
    </row>
    <row r="18" spans="1:12" ht="24" x14ac:dyDescent="0.25">
      <c r="A18" s="1883" t="s">
        <v>416</v>
      </c>
      <c r="B18" s="90" t="s">
        <v>479</v>
      </c>
      <c r="C18" s="1629">
        <f t="shared" si="1"/>
        <v>845.5848530156436</v>
      </c>
      <c r="D18" s="1630">
        <f>'ИТОГИ ОСН'!D25</f>
        <v>100</v>
      </c>
      <c r="E18" s="1630">
        <f>'ИТОГИ ОСН'!E25</f>
        <v>693.5105583864281</v>
      </c>
      <c r="F18" s="1630">
        <f>'ИТОГИ ОСН'!F25</f>
        <v>52.074294629215458</v>
      </c>
      <c r="G18" s="1630">
        <f>'ИТОГИ ОСН'!R25</f>
        <v>0</v>
      </c>
      <c r="H18" s="1637">
        <f t="shared" si="2"/>
        <v>1</v>
      </c>
      <c r="I18" s="1637">
        <f t="shared" si="3"/>
        <v>0.11826134260017306</v>
      </c>
      <c r="J18" s="1637">
        <f t="shared" si="4"/>
        <v>0.82015489742174685</v>
      </c>
      <c r="K18" s="1637">
        <f t="shared" si="5"/>
        <v>6.1583759978080008E-2</v>
      </c>
      <c r="L18" s="1637">
        <f t="shared" si="6"/>
        <v>0</v>
      </c>
    </row>
    <row r="19" spans="1:12" ht="24" x14ac:dyDescent="0.25">
      <c r="A19" s="1884"/>
      <c r="B19" s="90" t="s">
        <v>480</v>
      </c>
      <c r="C19" s="1629">
        <f t="shared" si="1"/>
        <v>845.5848530156436</v>
      </c>
      <c r="D19" s="1630">
        <f>'ИТОГИ ОСН'!D26</f>
        <v>100</v>
      </c>
      <c r="E19" s="1630">
        <f>'ИТОГИ ОСН'!E26</f>
        <v>693.5105583864281</v>
      </c>
      <c r="F19" s="1630">
        <f>'ИТОГИ ОСН'!F26</f>
        <v>52.074294629215458</v>
      </c>
      <c r="G19" s="1630">
        <f>'ИТОГИ ОСН'!R26</f>
        <v>0</v>
      </c>
      <c r="H19" s="1637">
        <f t="shared" si="2"/>
        <v>1</v>
      </c>
      <c r="I19" s="1637">
        <f t="shared" si="3"/>
        <v>0.11826134260017306</v>
      </c>
      <c r="J19" s="1637">
        <f t="shared" si="4"/>
        <v>0.82015489742174685</v>
      </c>
      <c r="K19" s="1637">
        <f t="shared" si="5"/>
        <v>6.1583759978080008E-2</v>
      </c>
      <c r="L19" s="1637">
        <f t="shared" si="6"/>
        <v>0</v>
      </c>
    </row>
    <row r="20" spans="1:12" x14ac:dyDescent="0.25">
      <c r="A20" s="1884"/>
      <c r="B20" s="90" t="s">
        <v>481</v>
      </c>
      <c r="C20" s="1629">
        <f t="shared" si="1"/>
        <v>845.5848530156436</v>
      </c>
      <c r="D20" s="1630">
        <f>'ИТОГИ ОСН'!D27</f>
        <v>100</v>
      </c>
      <c r="E20" s="1630">
        <f>'ИТОГИ ОСН'!E27</f>
        <v>693.5105583864281</v>
      </c>
      <c r="F20" s="1630">
        <f>'ИТОГИ ОСН'!F27</f>
        <v>52.074294629215458</v>
      </c>
      <c r="G20" s="1630">
        <f>'ИТОГИ ОСН'!R27</f>
        <v>0</v>
      </c>
      <c r="H20" s="1637">
        <f t="shared" ref="H20:H40" si="7">C20/$C20</f>
        <v>1</v>
      </c>
      <c r="I20" s="1637">
        <f t="shared" ref="I20:I40" si="8">D20/$C20</f>
        <v>0.11826134260017306</v>
      </c>
      <c r="J20" s="1637">
        <f t="shared" ref="J20:J40" si="9">E20/$C20</f>
        <v>0.82015489742174685</v>
      </c>
      <c r="K20" s="1637">
        <f t="shared" ref="K20:K40" si="10">F20/$C20</f>
        <v>6.1583759978080008E-2</v>
      </c>
      <c r="L20" s="1637">
        <f t="shared" ref="L20:L40" si="11">G20/$C20</f>
        <v>0</v>
      </c>
    </row>
    <row r="21" spans="1:12" ht="24" x14ac:dyDescent="0.25">
      <c r="A21" s="1884"/>
      <c r="B21" s="89" t="s">
        <v>415</v>
      </c>
      <c r="C21" s="1629">
        <f t="shared" si="1"/>
        <v>845.5848530156436</v>
      </c>
      <c r="D21" s="1630">
        <f>'ИТОГИ ОСН'!D28</f>
        <v>100</v>
      </c>
      <c r="E21" s="1630">
        <f>'ИТОГИ ОСН'!E28</f>
        <v>693.5105583864281</v>
      </c>
      <c r="F21" s="1630">
        <f>'ИТОГИ ОСН'!F28</f>
        <v>52.074294629215458</v>
      </c>
      <c r="G21" s="1630">
        <f>'ИТОГИ ОСН'!R28</f>
        <v>0</v>
      </c>
      <c r="H21" s="1637">
        <f t="shared" si="7"/>
        <v>1</v>
      </c>
      <c r="I21" s="1637">
        <f t="shared" si="8"/>
        <v>0.11826134260017306</v>
      </c>
      <c r="J21" s="1637">
        <f t="shared" si="9"/>
        <v>0.82015489742174685</v>
      </c>
      <c r="K21" s="1637">
        <f t="shared" si="10"/>
        <v>6.1583759978080008E-2</v>
      </c>
      <c r="L21" s="1637">
        <f t="shared" si="11"/>
        <v>0</v>
      </c>
    </row>
    <row r="22" spans="1:12" ht="24.75" thickBot="1" x14ac:dyDescent="0.3">
      <c r="A22" s="1885"/>
      <c r="B22" s="89" t="s">
        <v>414</v>
      </c>
      <c r="C22" s="1629">
        <f t="shared" si="1"/>
        <v>845.5848530156436</v>
      </c>
      <c r="D22" s="1630">
        <f>'ИТОГИ ОСН'!D29</f>
        <v>100</v>
      </c>
      <c r="E22" s="1630">
        <f>'ИТОГИ ОСН'!E29</f>
        <v>693.5105583864281</v>
      </c>
      <c r="F22" s="1630">
        <f>'ИТОГИ ОСН'!F29</f>
        <v>52.074294629215458</v>
      </c>
      <c r="G22" s="1630">
        <f>'ИТОГИ ОСН'!R29</f>
        <v>0</v>
      </c>
      <c r="H22" s="1637">
        <f t="shared" si="7"/>
        <v>1</v>
      </c>
      <c r="I22" s="1637">
        <f t="shared" si="8"/>
        <v>0.11826134260017306</v>
      </c>
      <c r="J22" s="1637">
        <f t="shared" si="9"/>
        <v>0.82015489742174685</v>
      </c>
      <c r="K22" s="1637">
        <f t="shared" si="10"/>
        <v>6.1583759978080008E-2</v>
      </c>
      <c r="L22" s="1637">
        <f t="shared" si="11"/>
        <v>0</v>
      </c>
    </row>
    <row r="23" spans="1:12" ht="24" x14ac:dyDescent="0.25">
      <c r="A23" s="1874" t="s">
        <v>413</v>
      </c>
      <c r="B23" s="86" t="s">
        <v>367</v>
      </c>
      <c r="C23" s="1629">
        <f t="shared" si="1"/>
        <v>745.5848530156436</v>
      </c>
      <c r="D23" s="1630">
        <f>'ИТОГИ ОСН'!D30</f>
        <v>0</v>
      </c>
      <c r="E23" s="1630">
        <f>'ИТОГИ ОСН'!E30</f>
        <v>693.5105583864281</v>
      </c>
      <c r="F23" s="1630">
        <f>'ИТОГИ ОСН'!F30</f>
        <v>52.074294629215458</v>
      </c>
      <c r="G23" s="1630">
        <f>'ИТОГИ ОСН'!R30</f>
        <v>0</v>
      </c>
      <c r="H23" s="1637">
        <f t="shared" si="7"/>
        <v>1</v>
      </c>
      <c r="I23" s="1637">
        <f t="shared" si="8"/>
        <v>0</v>
      </c>
      <c r="J23" s="1637">
        <f t="shared" si="9"/>
        <v>0.93015644776232742</v>
      </c>
      <c r="K23" s="1637">
        <f t="shared" si="10"/>
        <v>6.9843552237672482E-2</v>
      </c>
      <c r="L23" s="1637">
        <f t="shared" si="11"/>
        <v>0</v>
      </c>
    </row>
    <row r="24" spans="1:12" ht="24" x14ac:dyDescent="0.25">
      <c r="A24" s="1875"/>
      <c r="B24" s="86" t="s">
        <v>366</v>
      </c>
      <c r="C24" s="1629">
        <f t="shared" si="1"/>
        <v>3370.5923757513983</v>
      </c>
      <c r="D24" s="1630">
        <f>'ИТОГИ ОСН'!D31</f>
        <v>95.215424898833618</v>
      </c>
      <c r="E24" s="1630">
        <f>'ИТОГИ ОСН'!E31</f>
        <v>693.5105583864281</v>
      </c>
      <c r="F24" s="1630">
        <f>'ИТОГИ ОСН'!F31</f>
        <v>52.074294629215458</v>
      </c>
      <c r="G24" s="1630">
        <f>'ИТОГИ ОСН'!R31</f>
        <v>2529.7920978369211</v>
      </c>
      <c r="H24" s="1637">
        <f t="shared" si="7"/>
        <v>1</v>
      </c>
      <c r="I24" s="1637">
        <f t="shared" si="8"/>
        <v>2.8248869719112051E-2</v>
      </c>
      <c r="J24" s="1637">
        <f t="shared" si="9"/>
        <v>0.20575331605674371</v>
      </c>
      <c r="K24" s="1637">
        <f t="shared" si="10"/>
        <v>1.5449597229213057E-2</v>
      </c>
      <c r="L24" s="1637">
        <f t="shared" si="11"/>
        <v>0.75054821699493113</v>
      </c>
    </row>
    <row r="25" spans="1:12" x14ac:dyDescent="0.25">
      <c r="A25" s="1876"/>
      <c r="B25" s="86" t="s">
        <v>365</v>
      </c>
      <c r="C25" s="1629">
        <f t="shared" si="1"/>
        <v>11744.807434934697</v>
      </c>
      <c r="D25" s="1630">
        <f>'ИТОГИ ОСН'!D32</f>
        <v>10000</v>
      </c>
      <c r="E25" s="1630">
        <f>'ИТОГИ ОСН'!E32</f>
        <v>1603.9903067946234</v>
      </c>
      <c r="F25" s="1630">
        <f>'ИТОГИ ОСН'!F32</f>
        <v>140.81712814007318</v>
      </c>
      <c r="G25" s="1630">
        <f>'ИТОГИ ОСН'!R32</f>
        <v>0</v>
      </c>
      <c r="H25" s="1637">
        <f t="shared" si="7"/>
        <v>1</v>
      </c>
      <c r="I25" s="1637">
        <f t="shared" si="8"/>
        <v>0.8514400985626378</v>
      </c>
      <c r="J25" s="1637">
        <f t="shared" si="9"/>
        <v>0.13657016649107298</v>
      </c>
      <c r="K25" s="1637">
        <f t="shared" si="10"/>
        <v>1.1989734946289151E-2</v>
      </c>
      <c r="L25" s="1637">
        <f t="shared" si="11"/>
        <v>0</v>
      </c>
    </row>
    <row r="26" spans="1:12" ht="24" x14ac:dyDescent="0.25">
      <c r="A26" s="1874" t="s">
        <v>412</v>
      </c>
      <c r="B26" s="86" t="s">
        <v>367</v>
      </c>
      <c r="C26" s="1629">
        <f t="shared" si="1"/>
        <v>745.5848530156436</v>
      </c>
      <c r="D26" s="1630">
        <f>'ИТОГИ ОСН'!D33</f>
        <v>0</v>
      </c>
      <c r="E26" s="1630">
        <f>'ИТОГИ ОСН'!E33</f>
        <v>693.5105583864281</v>
      </c>
      <c r="F26" s="1630">
        <f>'ИТОГИ ОСН'!F33</f>
        <v>52.074294629215458</v>
      </c>
      <c r="G26" s="1630">
        <f>'ИТОГИ ОСН'!R33</f>
        <v>0</v>
      </c>
      <c r="H26" s="1637">
        <f t="shared" si="7"/>
        <v>1</v>
      </c>
      <c r="I26" s="1637">
        <f t="shared" si="8"/>
        <v>0</v>
      </c>
      <c r="J26" s="1637">
        <f t="shared" si="9"/>
        <v>0.93015644776232742</v>
      </c>
      <c r="K26" s="1637">
        <f t="shared" si="10"/>
        <v>6.9843552237672482E-2</v>
      </c>
      <c r="L26" s="1637">
        <f t="shared" si="11"/>
        <v>0</v>
      </c>
    </row>
    <row r="27" spans="1:12" ht="24" x14ac:dyDescent="0.25">
      <c r="A27" s="1875"/>
      <c r="B27" s="86" t="s">
        <v>366</v>
      </c>
      <c r="C27" s="1629">
        <f t="shared" si="1"/>
        <v>3370.5923757513983</v>
      </c>
      <c r="D27" s="1630">
        <f>'ИТОГИ ОСН'!D34</f>
        <v>95.215424898833618</v>
      </c>
      <c r="E27" s="1630">
        <f>'ИТОГИ ОСН'!E34</f>
        <v>693.5105583864281</v>
      </c>
      <c r="F27" s="1630">
        <f>'ИТОГИ ОСН'!F34</f>
        <v>52.074294629215458</v>
      </c>
      <c r="G27" s="1630">
        <f>'ИТОГИ ОСН'!R34</f>
        <v>2529.7920978369211</v>
      </c>
      <c r="H27" s="1637">
        <f t="shared" si="7"/>
        <v>1</v>
      </c>
      <c r="I27" s="1637">
        <f t="shared" si="8"/>
        <v>2.8248869719112051E-2</v>
      </c>
      <c r="J27" s="1637">
        <f t="shared" si="9"/>
        <v>0.20575331605674371</v>
      </c>
      <c r="K27" s="1637">
        <f t="shared" si="10"/>
        <v>1.5449597229213057E-2</v>
      </c>
      <c r="L27" s="1637">
        <f t="shared" si="11"/>
        <v>0.75054821699493113</v>
      </c>
    </row>
    <row r="28" spans="1:12" x14ac:dyDescent="0.25">
      <c r="A28" s="1876"/>
      <c r="B28" s="86" t="s">
        <v>365</v>
      </c>
      <c r="C28" s="1629">
        <f t="shared" si="1"/>
        <v>11744.807434934697</v>
      </c>
      <c r="D28" s="1630">
        <f>'ИТОГИ ОСН'!D35</f>
        <v>10000</v>
      </c>
      <c r="E28" s="1630">
        <f>'ИТОГИ ОСН'!E35</f>
        <v>1603.9903067946234</v>
      </c>
      <c r="F28" s="1630">
        <f>'ИТОГИ ОСН'!F35</f>
        <v>140.81712814007318</v>
      </c>
      <c r="G28" s="1630">
        <f>'ИТОГИ ОСН'!R35</f>
        <v>0</v>
      </c>
      <c r="H28" s="1637">
        <f t="shared" si="7"/>
        <v>1</v>
      </c>
      <c r="I28" s="1637">
        <f t="shared" si="8"/>
        <v>0.8514400985626378</v>
      </c>
      <c r="J28" s="1637">
        <f t="shared" si="9"/>
        <v>0.13657016649107298</v>
      </c>
      <c r="K28" s="1637">
        <f t="shared" si="10"/>
        <v>1.1989734946289151E-2</v>
      </c>
      <c r="L28" s="1637">
        <f t="shared" si="11"/>
        <v>0</v>
      </c>
    </row>
    <row r="29" spans="1:12" ht="24" x14ac:dyDescent="0.25">
      <c r="A29" s="1874" t="s">
        <v>411</v>
      </c>
      <c r="B29" s="86" t="s">
        <v>367</v>
      </c>
      <c r="C29" s="1629">
        <f t="shared" si="1"/>
        <v>745.5848530156436</v>
      </c>
      <c r="D29" s="1630">
        <f>'ИТОГИ ОСН'!D36</f>
        <v>0</v>
      </c>
      <c r="E29" s="1630">
        <f>'ИТОГИ ОСН'!E36</f>
        <v>693.5105583864281</v>
      </c>
      <c r="F29" s="1630">
        <f>'ИТОГИ ОСН'!F36</f>
        <v>52.074294629215458</v>
      </c>
      <c r="G29" s="1630">
        <f>'ИТОГИ ОСН'!R36</f>
        <v>0</v>
      </c>
      <c r="H29" s="1637">
        <f t="shared" si="7"/>
        <v>1</v>
      </c>
      <c r="I29" s="1637">
        <f t="shared" si="8"/>
        <v>0</v>
      </c>
      <c r="J29" s="1637">
        <f t="shared" si="9"/>
        <v>0.93015644776232742</v>
      </c>
      <c r="K29" s="1637">
        <f t="shared" si="10"/>
        <v>6.9843552237672482E-2</v>
      </c>
      <c r="L29" s="1637">
        <f t="shared" si="11"/>
        <v>0</v>
      </c>
    </row>
    <row r="30" spans="1:12" ht="24" x14ac:dyDescent="0.25">
      <c r="A30" s="1875"/>
      <c r="B30" s="86" t="s">
        <v>366</v>
      </c>
      <c r="C30" s="1629">
        <f t="shared" si="1"/>
        <v>3370.5923757513983</v>
      </c>
      <c r="D30" s="1630">
        <f>'ИТОГИ ОСН'!D37</f>
        <v>95.215424898833618</v>
      </c>
      <c r="E30" s="1630">
        <f>'ИТОГИ ОСН'!E37</f>
        <v>693.5105583864281</v>
      </c>
      <c r="F30" s="1630">
        <f>'ИТОГИ ОСН'!F37</f>
        <v>52.074294629215458</v>
      </c>
      <c r="G30" s="1630">
        <f>'ИТОГИ ОСН'!R37</f>
        <v>2529.7920978369211</v>
      </c>
      <c r="H30" s="1637">
        <f t="shared" si="7"/>
        <v>1</v>
      </c>
      <c r="I30" s="1637">
        <f t="shared" si="8"/>
        <v>2.8248869719112051E-2</v>
      </c>
      <c r="J30" s="1637">
        <f t="shared" si="9"/>
        <v>0.20575331605674371</v>
      </c>
      <c r="K30" s="1637">
        <f t="shared" si="10"/>
        <v>1.5449597229213057E-2</v>
      </c>
      <c r="L30" s="1637">
        <f t="shared" si="11"/>
        <v>0.75054821699493113</v>
      </c>
    </row>
    <row r="31" spans="1:12" x14ac:dyDescent="0.25">
      <c r="A31" s="1876"/>
      <c r="B31" s="86" t="s">
        <v>365</v>
      </c>
      <c r="C31" s="1629">
        <f t="shared" si="1"/>
        <v>11744.807434934697</v>
      </c>
      <c r="D31" s="1630">
        <f>'ИТОГИ ОСН'!D38</f>
        <v>10000</v>
      </c>
      <c r="E31" s="1630">
        <f>'ИТОГИ ОСН'!E38</f>
        <v>1603.9903067946234</v>
      </c>
      <c r="F31" s="1630">
        <f>'ИТОГИ ОСН'!F38</f>
        <v>140.81712814007318</v>
      </c>
      <c r="G31" s="1630">
        <f>'ИТОГИ ОСН'!R38</f>
        <v>0</v>
      </c>
      <c r="H31" s="1637">
        <f t="shared" si="7"/>
        <v>1</v>
      </c>
      <c r="I31" s="1637">
        <f t="shared" si="8"/>
        <v>0.8514400985626378</v>
      </c>
      <c r="J31" s="1637">
        <f t="shared" si="9"/>
        <v>0.13657016649107298</v>
      </c>
      <c r="K31" s="1637">
        <f t="shared" si="10"/>
        <v>1.1989734946289151E-2</v>
      </c>
      <c r="L31" s="1637">
        <f t="shared" si="11"/>
        <v>0</v>
      </c>
    </row>
    <row r="32" spans="1:12" ht="24" x14ac:dyDescent="0.25">
      <c r="A32" s="1874" t="s">
        <v>410</v>
      </c>
      <c r="B32" s="86" t="s">
        <v>367</v>
      </c>
      <c r="C32" s="1629">
        <f t="shared" si="1"/>
        <v>745.5848530156436</v>
      </c>
      <c r="D32" s="1630">
        <f>'ИТОГИ ОСН'!D39</f>
        <v>0</v>
      </c>
      <c r="E32" s="1630">
        <f>'ИТОГИ ОСН'!E39</f>
        <v>693.5105583864281</v>
      </c>
      <c r="F32" s="1630">
        <f>'ИТОГИ ОСН'!F39</f>
        <v>52.074294629215458</v>
      </c>
      <c r="G32" s="1630">
        <f>'ИТОГИ ОСН'!R39</f>
        <v>0</v>
      </c>
      <c r="H32" s="1637">
        <f t="shared" si="7"/>
        <v>1</v>
      </c>
      <c r="I32" s="1637">
        <f t="shared" si="8"/>
        <v>0</v>
      </c>
      <c r="J32" s="1637">
        <f t="shared" si="9"/>
        <v>0.93015644776232742</v>
      </c>
      <c r="K32" s="1637">
        <f t="shared" si="10"/>
        <v>6.9843552237672482E-2</v>
      </c>
      <c r="L32" s="1637">
        <f t="shared" si="11"/>
        <v>0</v>
      </c>
    </row>
    <row r="33" spans="1:12" ht="24" x14ac:dyDescent="0.25">
      <c r="A33" s="1875"/>
      <c r="B33" s="86" t="s">
        <v>366</v>
      </c>
      <c r="C33" s="1629">
        <f t="shared" si="1"/>
        <v>3370.5923757513983</v>
      </c>
      <c r="D33" s="1630">
        <f>'ИТОГИ ОСН'!D40</f>
        <v>95.215424898833618</v>
      </c>
      <c r="E33" s="1630">
        <f>'ИТОГИ ОСН'!E40</f>
        <v>693.5105583864281</v>
      </c>
      <c r="F33" s="1630">
        <f>'ИТОГИ ОСН'!F40</f>
        <v>52.074294629215458</v>
      </c>
      <c r="G33" s="1630">
        <f>'ИТОГИ ОСН'!R40</f>
        <v>2529.7920978369211</v>
      </c>
      <c r="H33" s="1637">
        <f t="shared" si="7"/>
        <v>1</v>
      </c>
      <c r="I33" s="1637">
        <f t="shared" si="8"/>
        <v>2.8248869719112051E-2</v>
      </c>
      <c r="J33" s="1637">
        <f t="shared" si="9"/>
        <v>0.20575331605674371</v>
      </c>
      <c r="K33" s="1637">
        <f t="shared" si="10"/>
        <v>1.5449597229213057E-2</v>
      </c>
      <c r="L33" s="1637">
        <f t="shared" si="11"/>
        <v>0.75054821699493113</v>
      </c>
    </row>
    <row r="34" spans="1:12" x14ac:dyDescent="0.25">
      <c r="A34" s="1876"/>
      <c r="B34" s="86" t="s">
        <v>365</v>
      </c>
      <c r="C34" s="1629">
        <f t="shared" si="1"/>
        <v>11744.807434934697</v>
      </c>
      <c r="D34" s="1630">
        <f>'ИТОГИ ОСН'!D41</f>
        <v>10000</v>
      </c>
      <c r="E34" s="1630">
        <f>'ИТОГИ ОСН'!E41</f>
        <v>1603.9903067946234</v>
      </c>
      <c r="F34" s="1630">
        <f>'ИТОГИ ОСН'!F41</f>
        <v>140.81712814007318</v>
      </c>
      <c r="G34" s="1630">
        <f>'ИТОГИ ОСН'!R41</f>
        <v>0</v>
      </c>
      <c r="H34" s="1637">
        <f t="shared" si="7"/>
        <v>1</v>
      </c>
      <c r="I34" s="1637">
        <f t="shared" si="8"/>
        <v>0.8514400985626378</v>
      </c>
      <c r="J34" s="1637">
        <f t="shared" si="9"/>
        <v>0.13657016649107298</v>
      </c>
      <c r="K34" s="1637">
        <f t="shared" si="10"/>
        <v>1.1989734946289151E-2</v>
      </c>
      <c r="L34" s="1637">
        <f t="shared" si="11"/>
        <v>0</v>
      </c>
    </row>
    <row r="35" spans="1:12" ht="24" x14ac:dyDescent="0.25">
      <c r="A35" s="1877" t="s">
        <v>409</v>
      </c>
      <c r="B35" s="86" t="s">
        <v>367</v>
      </c>
      <c r="C35" s="1629">
        <f t="shared" si="1"/>
        <v>745.5848530156436</v>
      </c>
      <c r="D35" s="1630">
        <f>'ИТОГИ ОСН'!D42</f>
        <v>0</v>
      </c>
      <c r="E35" s="1630">
        <f>'ИТОГИ ОСН'!E42</f>
        <v>693.5105583864281</v>
      </c>
      <c r="F35" s="1630">
        <f>'ИТОГИ ОСН'!F42</f>
        <v>52.074294629215458</v>
      </c>
      <c r="G35" s="1630">
        <f>'ИТОГИ ОСН'!R42</f>
        <v>0</v>
      </c>
      <c r="H35" s="1637">
        <f t="shared" si="7"/>
        <v>1</v>
      </c>
      <c r="I35" s="1637">
        <f t="shared" si="8"/>
        <v>0</v>
      </c>
      <c r="J35" s="1637">
        <f t="shared" si="9"/>
        <v>0.93015644776232742</v>
      </c>
      <c r="K35" s="1637">
        <f t="shared" si="10"/>
        <v>6.9843552237672482E-2</v>
      </c>
      <c r="L35" s="1637">
        <f t="shared" si="11"/>
        <v>0</v>
      </c>
    </row>
    <row r="36" spans="1:12" ht="24" x14ac:dyDescent="0.25">
      <c r="A36" s="1878"/>
      <c r="B36" s="86" t="s">
        <v>366</v>
      </c>
      <c r="C36" s="1629">
        <f t="shared" si="1"/>
        <v>14369.814957670453</v>
      </c>
      <c r="D36" s="1630">
        <f>'ИТОГИ ОСН'!D43</f>
        <v>10095.215424898834</v>
      </c>
      <c r="E36" s="1630">
        <f>'ИТОГИ ОСН'!E43</f>
        <v>1603.9903067946234</v>
      </c>
      <c r="F36" s="1630">
        <f>'ИТОГИ ОСН'!F43</f>
        <v>140.81712814007318</v>
      </c>
      <c r="G36" s="1630">
        <f>'ИТОГИ ОСН'!R43</f>
        <v>2529.7920978369211</v>
      </c>
      <c r="H36" s="1637">
        <f t="shared" si="7"/>
        <v>1</v>
      </c>
      <c r="I36" s="1637">
        <f t="shared" si="8"/>
        <v>0.70252925696236024</v>
      </c>
      <c r="J36" s="1637">
        <f t="shared" si="9"/>
        <v>0.11162219635531427</v>
      </c>
      <c r="K36" s="1637">
        <f t="shared" si="10"/>
        <v>9.7995088005574157E-3</v>
      </c>
      <c r="L36" s="1637">
        <f t="shared" si="11"/>
        <v>0.17604903788176796</v>
      </c>
    </row>
    <row r="37" spans="1:12" x14ac:dyDescent="0.25">
      <c r="A37" s="1879"/>
      <c r="B37" s="86" t="s">
        <v>365</v>
      </c>
      <c r="C37" s="1629">
        <f t="shared" si="1"/>
        <v>11744.807434934697</v>
      </c>
      <c r="D37" s="1630">
        <f>'ИТОГИ ОСН'!D44</f>
        <v>10000</v>
      </c>
      <c r="E37" s="1630">
        <f>'ИТОГИ ОСН'!E44</f>
        <v>1603.9903067946234</v>
      </c>
      <c r="F37" s="1630">
        <f>'ИТОГИ ОСН'!F44</f>
        <v>140.81712814007318</v>
      </c>
      <c r="G37" s="1630">
        <f>'ИТОГИ ОСН'!R44</f>
        <v>0</v>
      </c>
      <c r="H37" s="1637">
        <f t="shared" si="7"/>
        <v>1</v>
      </c>
      <c r="I37" s="1637">
        <f t="shared" si="8"/>
        <v>0.8514400985626378</v>
      </c>
      <c r="J37" s="1637">
        <f t="shared" si="9"/>
        <v>0.13657016649107298</v>
      </c>
      <c r="K37" s="1637">
        <f t="shared" si="10"/>
        <v>1.1989734946289151E-2</v>
      </c>
      <c r="L37" s="1637">
        <f t="shared" si="11"/>
        <v>0</v>
      </c>
    </row>
    <row r="38" spans="1:12" ht="24" x14ac:dyDescent="0.25">
      <c r="A38" s="1877" t="s">
        <v>408</v>
      </c>
      <c r="B38" s="86" t="s">
        <v>367</v>
      </c>
      <c r="C38" s="1629">
        <f t="shared" si="1"/>
        <v>745.5848530156436</v>
      </c>
      <c r="D38" s="1630">
        <f>'ИТОГИ ОСН'!D45</f>
        <v>0</v>
      </c>
      <c r="E38" s="1630">
        <f>'ИТОГИ ОСН'!E45</f>
        <v>693.5105583864281</v>
      </c>
      <c r="F38" s="1630">
        <f>'ИТОГИ ОСН'!F45</f>
        <v>52.074294629215458</v>
      </c>
      <c r="G38" s="1630">
        <f>'ИТОГИ ОСН'!R45</f>
        <v>0</v>
      </c>
      <c r="H38" s="1637">
        <f t="shared" si="7"/>
        <v>1</v>
      </c>
      <c r="I38" s="1637">
        <f t="shared" si="8"/>
        <v>0</v>
      </c>
      <c r="J38" s="1637">
        <f t="shared" si="9"/>
        <v>0.93015644776232742</v>
      </c>
      <c r="K38" s="1637">
        <f t="shared" si="10"/>
        <v>6.9843552237672482E-2</v>
      </c>
      <c r="L38" s="1637">
        <f t="shared" si="11"/>
        <v>0</v>
      </c>
    </row>
    <row r="39" spans="1:12" ht="24" x14ac:dyDescent="0.25">
      <c r="A39" s="1878"/>
      <c r="B39" s="86" t="s">
        <v>366</v>
      </c>
      <c r="C39" s="1629">
        <f t="shared" si="1"/>
        <v>14369.814957670453</v>
      </c>
      <c r="D39" s="1630">
        <f>'ИТОГИ ОСН'!D46</f>
        <v>10095.215424898834</v>
      </c>
      <c r="E39" s="1630">
        <f>'ИТОГИ ОСН'!E46</f>
        <v>1603.9903067946234</v>
      </c>
      <c r="F39" s="1630">
        <f>'ИТОГИ ОСН'!F46</f>
        <v>140.81712814007318</v>
      </c>
      <c r="G39" s="1630">
        <f>'ИТОГИ ОСН'!R46</f>
        <v>2529.7920978369211</v>
      </c>
      <c r="H39" s="1637">
        <f t="shared" si="7"/>
        <v>1</v>
      </c>
      <c r="I39" s="1637">
        <f t="shared" si="8"/>
        <v>0.70252925696236024</v>
      </c>
      <c r="J39" s="1637">
        <f t="shared" si="9"/>
        <v>0.11162219635531427</v>
      </c>
      <c r="K39" s="1637">
        <f t="shared" si="10"/>
        <v>9.7995088005574157E-3</v>
      </c>
      <c r="L39" s="1637">
        <f t="shared" si="11"/>
        <v>0.17604903788176796</v>
      </c>
    </row>
    <row r="40" spans="1:12" x14ac:dyDescent="0.25">
      <c r="A40" s="1878"/>
      <c r="B40" s="334" t="s">
        <v>365</v>
      </c>
      <c r="C40" s="1631">
        <f t="shared" si="1"/>
        <v>11744.807434934697</v>
      </c>
      <c r="D40" s="1632">
        <f>'ИТОГИ ОСН'!D47</f>
        <v>10000</v>
      </c>
      <c r="E40" s="1632">
        <f>'ИТОГИ ОСН'!E47</f>
        <v>1603.9903067946234</v>
      </c>
      <c r="F40" s="1632">
        <f>'ИТОГИ ОСН'!F47</f>
        <v>140.81712814007318</v>
      </c>
      <c r="G40" s="1632">
        <f>'ИТОГИ ОСН'!R47</f>
        <v>0</v>
      </c>
      <c r="H40" s="1637">
        <f t="shared" si="7"/>
        <v>1</v>
      </c>
      <c r="I40" s="1637">
        <f t="shared" si="8"/>
        <v>0.8514400985626378</v>
      </c>
      <c r="J40" s="1637">
        <f t="shared" si="9"/>
        <v>0.13657016649107298</v>
      </c>
      <c r="K40" s="1637">
        <f t="shared" si="10"/>
        <v>1.1989734946289151E-2</v>
      </c>
      <c r="L40" s="1637">
        <f t="shared" si="11"/>
        <v>0</v>
      </c>
    </row>
    <row r="41" spans="1:12" ht="23.25" customHeight="1" x14ac:dyDescent="0.25">
      <c r="A41" s="1872" t="s">
        <v>699</v>
      </c>
      <c r="B41" s="1873"/>
      <c r="C41" s="1633">
        <f>SUM(C6:C40)</f>
        <v>454577.61626663787</v>
      </c>
      <c r="D41" s="1633">
        <f t="shared" ref="D41:G41" si="12">SUM(D6:D40)</f>
        <v>351952.15424898837</v>
      </c>
      <c r="E41" s="1633">
        <f t="shared" si="12"/>
        <v>37930.065769647896</v>
      </c>
      <c r="F41" s="1633">
        <f t="shared" si="12"/>
        <v>3153.7428146854072</v>
      </c>
      <c r="G41" s="1633">
        <f t="shared" si="12"/>
        <v>61541.653433315754</v>
      </c>
      <c r="H41" s="1638"/>
      <c r="I41" s="1638"/>
      <c r="J41" s="1638"/>
      <c r="K41" s="1638"/>
      <c r="L41" s="1638"/>
    </row>
    <row r="42" spans="1:12" x14ac:dyDescent="0.25">
      <c r="A42" s="332" t="s">
        <v>626</v>
      </c>
      <c r="B42" s="333" t="s">
        <v>158</v>
      </c>
      <c r="C42" s="1634">
        <f t="shared" si="1"/>
        <v>118925.75068786072</v>
      </c>
      <c r="D42" s="1635">
        <f>'ИТОГИ ОСН'!D48</f>
        <v>100000.47607712449</v>
      </c>
      <c r="E42" s="1635">
        <f>'ИТОГИ ОСН'!E48</f>
        <v>17369.148545152657</v>
      </c>
      <c r="F42" s="1635">
        <f>'ИТОГИ ОСН'!F48</f>
        <v>1556.1260655835815</v>
      </c>
      <c r="G42" s="1635">
        <f>'ИТОГИ ОСН'!R48</f>
        <v>0</v>
      </c>
      <c r="H42" s="1637">
        <f t="shared" ref="H42" si="13">C42/$C42</f>
        <v>1</v>
      </c>
      <c r="I42" s="1637">
        <f t="shared" ref="I42" si="14">D42/$C42</f>
        <v>0.84086478747223903</v>
      </c>
      <c r="J42" s="1637">
        <f t="shared" ref="J42" si="15">E42/$C42</f>
        <v>0.14605035868758742</v>
      </c>
      <c r="K42" s="1637">
        <f t="shared" ref="K42" si="16">F42/$C42</f>
        <v>1.3084853840173591E-2</v>
      </c>
      <c r="L42" s="1637">
        <f t="shared" ref="L42" si="17">G42/$C42</f>
        <v>0</v>
      </c>
    </row>
    <row r="43" spans="1:12" s="196" customFormat="1" ht="18.75" x14ac:dyDescent="0.3">
      <c r="A43" s="1861" t="s">
        <v>660</v>
      </c>
      <c r="B43" s="1861"/>
      <c r="C43" s="1636">
        <f>C41+C42</f>
        <v>573503.36695449858</v>
      </c>
      <c r="D43" s="1636">
        <f t="shared" ref="D43:G43" si="18">D41+D42</f>
        <v>451952.63032611285</v>
      </c>
      <c r="E43" s="1636">
        <f t="shared" si="18"/>
        <v>55299.214314800556</v>
      </c>
      <c r="F43" s="1636">
        <f t="shared" si="18"/>
        <v>4709.8688802689885</v>
      </c>
      <c r="G43" s="1636">
        <f t="shared" si="18"/>
        <v>61541.653433315754</v>
      </c>
      <c r="H43" s="1639"/>
      <c r="I43" s="1639"/>
      <c r="J43" s="1639"/>
      <c r="K43" s="1639"/>
      <c r="L43" s="1639"/>
    </row>
    <row r="44" spans="1:12" x14ac:dyDescent="0.25">
      <c r="A44" s="62"/>
      <c r="B44" s="62"/>
      <c r="C44" s="124"/>
      <c r="D44" s="25"/>
      <c r="E44" s="25"/>
    </row>
    <row r="46" spans="1:12" x14ac:dyDescent="0.25">
      <c r="C46" s="181" t="s">
        <v>158</v>
      </c>
    </row>
    <row r="47" spans="1:12" x14ac:dyDescent="0.25">
      <c r="C47" s="181" t="s">
        <v>158</v>
      </c>
    </row>
  </sheetData>
  <mergeCells count="23">
    <mergeCell ref="A1:L1"/>
    <mergeCell ref="A18:A22"/>
    <mergeCell ref="A23:A25"/>
    <mergeCell ref="A26:A28"/>
    <mergeCell ref="A29:A31"/>
    <mergeCell ref="H2:L2"/>
    <mergeCell ref="H3:H4"/>
    <mergeCell ref="I3:L3"/>
    <mergeCell ref="A6:A8"/>
    <mergeCell ref="A9:A11"/>
    <mergeCell ref="A43:B43"/>
    <mergeCell ref="A5:B5"/>
    <mergeCell ref="A2:A4"/>
    <mergeCell ref="B2:B4"/>
    <mergeCell ref="D3:G3"/>
    <mergeCell ref="C3:C4"/>
    <mergeCell ref="A41:B41"/>
    <mergeCell ref="A32:A34"/>
    <mergeCell ref="A35:A37"/>
    <mergeCell ref="A38:A40"/>
    <mergeCell ref="C2:G2"/>
    <mergeCell ref="A12:A14"/>
    <mergeCell ref="A15:A17"/>
  </mergeCells>
  <conditionalFormatting sqref="B6:B8">
    <cfRule type="cellIs" dxfId="106" priority="21" operator="equal">
      <formula>0</formula>
    </cfRule>
  </conditionalFormatting>
  <conditionalFormatting sqref="B10:B11">
    <cfRule type="cellIs" dxfId="105" priority="20" operator="equal">
      <formula>0</formula>
    </cfRule>
  </conditionalFormatting>
  <conditionalFormatting sqref="B13:B14">
    <cfRule type="cellIs" dxfId="104" priority="18" operator="equal">
      <formula>0</formula>
    </cfRule>
  </conditionalFormatting>
  <conditionalFormatting sqref="B16:B17">
    <cfRule type="cellIs" dxfId="103" priority="17" operator="equal">
      <formula>0</formula>
    </cfRule>
  </conditionalFormatting>
  <conditionalFormatting sqref="B24:B25">
    <cfRule type="cellIs" dxfId="102" priority="16" operator="equal">
      <formula>0</formula>
    </cfRule>
  </conditionalFormatting>
  <conditionalFormatting sqref="B33:B34">
    <cfRule type="cellIs" dxfId="101" priority="15" operator="equal">
      <formula>0</formula>
    </cfRule>
  </conditionalFormatting>
  <conditionalFormatting sqref="B39:B40">
    <cfRule type="cellIs" dxfId="100" priority="14" operator="equal">
      <formula>0</formula>
    </cfRule>
  </conditionalFormatting>
  <conditionalFormatting sqref="B12">
    <cfRule type="cellIs" dxfId="99" priority="12" operator="equal">
      <formula>0</formula>
    </cfRule>
  </conditionalFormatting>
  <conditionalFormatting sqref="B9">
    <cfRule type="cellIs" dxfId="98" priority="7" operator="equal">
      <formula>0</formula>
    </cfRule>
  </conditionalFormatting>
  <conditionalFormatting sqref="B15">
    <cfRule type="cellIs" dxfId="97" priority="11" operator="equal">
      <formula>0</formula>
    </cfRule>
  </conditionalFormatting>
  <conditionalFormatting sqref="B23">
    <cfRule type="cellIs" dxfId="96" priority="10" operator="equal">
      <formula>0</formula>
    </cfRule>
  </conditionalFormatting>
  <conditionalFormatting sqref="B32">
    <cfRule type="cellIs" dxfId="95" priority="9" operator="equal">
      <formula>0</formula>
    </cfRule>
  </conditionalFormatting>
  <conditionalFormatting sqref="B38">
    <cfRule type="cellIs" dxfId="94" priority="8" operator="equal">
      <formula>0</formula>
    </cfRule>
  </conditionalFormatting>
  <conditionalFormatting sqref="B27:B28">
    <cfRule type="cellIs" dxfId="93" priority="6" operator="equal">
      <formula>0</formula>
    </cfRule>
  </conditionalFormatting>
  <conditionalFormatting sqref="B26">
    <cfRule type="cellIs" dxfId="92" priority="5" operator="equal">
      <formula>0</formula>
    </cfRule>
  </conditionalFormatting>
  <conditionalFormatting sqref="B30:B31">
    <cfRule type="cellIs" dxfId="91" priority="4" operator="equal">
      <formula>0</formula>
    </cfRule>
  </conditionalFormatting>
  <conditionalFormatting sqref="B29">
    <cfRule type="cellIs" dxfId="90" priority="3" operator="equal">
      <formula>0</formula>
    </cfRule>
  </conditionalFormatting>
  <conditionalFormatting sqref="B36:B37">
    <cfRule type="cellIs" dxfId="89" priority="2" operator="equal">
      <formula>0</formula>
    </cfRule>
  </conditionalFormatting>
  <conditionalFormatting sqref="B35">
    <cfRule type="cellIs" dxfId="88" priority="1" operator="equal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81"/>
  <sheetViews>
    <sheetView zoomScaleNormal="100" workbookViewId="0">
      <selection activeCell="N17" sqref="N17"/>
    </sheetView>
  </sheetViews>
  <sheetFormatPr defaultRowHeight="15" x14ac:dyDescent="0.25"/>
  <cols>
    <col min="1" max="1" width="9.140625" style="373"/>
    <col min="2" max="2" width="51.7109375" style="373" customWidth="1"/>
    <col min="3" max="3" width="8.7109375" style="373" customWidth="1"/>
    <col min="4" max="4" width="10" style="373" customWidth="1"/>
    <col min="5" max="5" width="9" style="373" customWidth="1"/>
    <col min="6" max="6" width="11.5703125" style="373" customWidth="1"/>
    <col min="7" max="7" width="17" style="373" customWidth="1"/>
    <col min="8" max="8" width="17.5703125" style="373" customWidth="1"/>
    <col min="9" max="9" width="17.140625" style="373" customWidth="1"/>
    <col min="10" max="10" width="16" style="373" customWidth="1"/>
    <col min="11" max="11" width="13.28515625" style="373" customWidth="1"/>
    <col min="12" max="12" width="17.42578125" style="373" customWidth="1"/>
    <col min="13" max="13" width="9.140625" style="373"/>
    <col min="14" max="14" width="57.28515625" style="373" customWidth="1"/>
    <col min="15" max="16384" width="9.140625" style="373"/>
  </cols>
  <sheetData>
    <row r="1" spans="1:15" ht="27.75" customHeight="1" thickBot="1" x14ac:dyDescent="0.3">
      <c r="B1" s="1927" t="s">
        <v>695</v>
      </c>
      <c r="C1" s="1928"/>
      <c r="D1" s="1928"/>
      <c r="E1" s="1928"/>
      <c r="F1" s="1928"/>
      <c r="G1" s="1928"/>
      <c r="H1" s="1928"/>
      <c r="I1" s="1928"/>
      <c r="J1" s="1928"/>
      <c r="K1" s="1928"/>
      <c r="L1" s="1929"/>
    </row>
    <row r="2" spans="1:15" ht="27" customHeight="1" x14ac:dyDescent="0.25">
      <c r="B2" s="452" t="s">
        <v>608</v>
      </c>
      <c r="C2" s="1920" t="s">
        <v>623</v>
      </c>
      <c r="D2" s="1920"/>
      <c r="E2" s="1920"/>
      <c r="F2" s="1920"/>
      <c r="G2" s="1922" t="s">
        <v>921</v>
      </c>
      <c r="H2" s="1922"/>
      <c r="I2" s="1922"/>
      <c r="J2" s="1896" t="s">
        <v>922</v>
      </c>
      <c r="K2" s="1897"/>
      <c r="L2" s="1898"/>
    </row>
    <row r="3" spans="1:15" x14ac:dyDescent="0.25">
      <c r="B3" s="453" t="s">
        <v>609</v>
      </c>
      <c r="C3" s="1921" t="s">
        <v>645</v>
      </c>
      <c r="D3" s="1921"/>
      <c r="E3" s="1921"/>
      <c r="F3" s="1923" t="s">
        <v>703</v>
      </c>
      <c r="G3" s="1925" t="s">
        <v>700</v>
      </c>
      <c r="H3" s="1925" t="s">
        <v>701</v>
      </c>
      <c r="I3" s="1925" t="s">
        <v>483</v>
      </c>
      <c r="J3" s="1906" t="s">
        <v>700</v>
      </c>
      <c r="K3" s="1906" t="s">
        <v>701</v>
      </c>
      <c r="L3" s="1906" t="s">
        <v>483</v>
      </c>
    </row>
    <row r="4" spans="1:15" s="378" customFormat="1" ht="38.25" customHeight="1" thickBot="1" x14ac:dyDescent="0.25">
      <c r="A4" s="454"/>
      <c r="B4" s="1744"/>
      <c r="C4" s="1908" t="s">
        <v>947</v>
      </c>
      <c r="D4" s="1909"/>
      <c r="E4" s="1744" t="s">
        <v>624</v>
      </c>
      <c r="F4" s="1924"/>
      <c r="G4" s="1926"/>
      <c r="H4" s="1926"/>
      <c r="I4" s="1926"/>
      <c r="J4" s="1907"/>
      <c r="K4" s="1907"/>
      <c r="L4" s="1907"/>
    </row>
    <row r="5" spans="1:15" ht="38.25" thickBot="1" x14ac:dyDescent="0.35">
      <c r="A5" s="580"/>
      <c r="B5" s="1749" t="s">
        <v>946</v>
      </c>
      <c r="C5" s="1910"/>
      <c r="D5" s="1910"/>
      <c r="E5" s="1751"/>
      <c r="F5" s="1750"/>
      <c r="G5" s="1752">
        <f>'Результат по основным процессам'!C41</f>
        <v>454577.61626663787</v>
      </c>
      <c r="H5" s="1753">
        <f>'ИТОГИ ОСН'!P48</f>
        <v>118925.75068786072</v>
      </c>
      <c r="I5" s="1754">
        <f>SUM(G5:H5)</f>
        <v>573503.36695449858</v>
      </c>
      <c r="J5" s="1755"/>
      <c r="K5" s="1755"/>
      <c r="L5" s="1756"/>
    </row>
    <row r="6" spans="1:15" ht="15" customHeight="1" x14ac:dyDescent="0.25">
      <c r="A6" s="386"/>
      <c r="B6" s="1745" t="s">
        <v>158</v>
      </c>
      <c r="C6" s="1911"/>
      <c r="D6" s="1912"/>
      <c r="E6" s="494"/>
      <c r="G6" s="1746"/>
      <c r="H6" s="1746" t="s">
        <v>158</v>
      </c>
      <c r="I6" s="1747" t="s">
        <v>158</v>
      </c>
      <c r="J6" s="1748"/>
      <c r="K6" s="1748"/>
      <c r="L6" s="1748"/>
    </row>
    <row r="7" spans="1:15" ht="20.25" customHeight="1" x14ac:dyDescent="0.25">
      <c r="A7" s="386"/>
      <c r="B7" s="1640" t="s">
        <v>737</v>
      </c>
      <c r="C7" s="1641"/>
      <c r="D7" s="1641"/>
      <c r="E7" s="1641"/>
      <c r="F7" s="1641"/>
      <c r="G7" s="1649"/>
      <c r="H7" s="1649"/>
      <c r="I7" s="1650"/>
      <c r="J7" s="1096"/>
      <c r="K7" s="1096"/>
      <c r="L7" s="1096"/>
    </row>
    <row r="8" spans="1:15" x14ac:dyDescent="0.25">
      <c r="A8" s="386"/>
      <c r="B8" s="1642" t="s">
        <v>704</v>
      </c>
      <c r="C8" s="1643"/>
      <c r="D8" s="1643"/>
      <c r="E8" s="1643"/>
      <c r="F8" s="1643"/>
      <c r="G8" s="1651"/>
      <c r="H8" s="1651"/>
      <c r="I8" s="1652"/>
      <c r="J8" s="1681"/>
      <c r="K8" s="1681"/>
      <c r="L8" s="1681"/>
    </row>
    <row r="9" spans="1:15" s="404" customFormat="1" ht="18.75" customHeight="1" x14ac:dyDescent="0.25">
      <c r="A9" s="381"/>
      <c r="B9" s="455" t="s">
        <v>614</v>
      </c>
      <c r="C9" s="1913" t="s">
        <v>611</v>
      </c>
      <c r="D9" s="1914"/>
      <c r="E9" s="1673"/>
      <c r="F9" s="456">
        <f>'Номенклатура продуктов'!E6</f>
        <v>1</v>
      </c>
      <c r="G9" s="1653">
        <f>G10+G11</f>
        <v>70335.9933127775</v>
      </c>
      <c r="H9" s="1654">
        <f>$H$5*F9/$F$50</f>
        <v>1468.2191442945768</v>
      </c>
      <c r="I9" s="1655">
        <f>G9+H9</f>
        <v>71804.212457072077</v>
      </c>
      <c r="J9" s="1681"/>
      <c r="K9" s="1681"/>
      <c r="L9" s="1681"/>
    </row>
    <row r="10" spans="1:15" ht="18.75" x14ac:dyDescent="0.25">
      <c r="A10" s="386"/>
      <c r="B10" s="457" t="s">
        <v>615</v>
      </c>
      <c r="C10" s="1915"/>
      <c r="D10" s="1916"/>
      <c r="E10" s="243" t="s">
        <v>735</v>
      </c>
      <c r="F10" s="456">
        <f>'Номенклатура продуктов'!E7</f>
        <v>0</v>
      </c>
      <c r="G10" s="1656">
        <f>'Схемы продуктов И1 И2'!Y8</f>
        <v>48090.254675304051</v>
      </c>
      <c r="H10" s="1657"/>
      <c r="I10" s="1658"/>
      <c r="J10" s="1681"/>
      <c r="K10" s="1681"/>
      <c r="L10" s="1681"/>
    </row>
    <row r="11" spans="1:15" ht="18.75" x14ac:dyDescent="0.25">
      <c r="A11" s="386"/>
      <c r="B11" s="457" t="s">
        <v>616</v>
      </c>
      <c r="C11" s="1915"/>
      <c r="D11" s="1916"/>
      <c r="E11" s="243" t="s">
        <v>736</v>
      </c>
      <c r="F11" s="456">
        <f>'Номенклатура продуктов'!E8</f>
        <v>0</v>
      </c>
      <c r="G11" s="1656">
        <f>'Схемы продуктов И1 И2'!Z8</f>
        <v>22245.738637473449</v>
      </c>
      <c r="H11" s="1657"/>
      <c r="I11" s="1658"/>
      <c r="J11" s="1681"/>
      <c r="K11" s="1681"/>
      <c r="L11" s="1681"/>
    </row>
    <row r="12" spans="1:15" ht="18.75" x14ac:dyDescent="0.25">
      <c r="A12" s="386"/>
      <c r="B12" s="455" t="s">
        <v>341</v>
      </c>
      <c r="C12" s="1917"/>
      <c r="D12" s="1918"/>
      <c r="E12" s="243" t="s">
        <v>736</v>
      </c>
      <c r="F12" s="456">
        <f>'Номенклатура продуктов'!E9</f>
        <v>1</v>
      </c>
      <c r="G12" s="1656">
        <f>'Схемы продуктов И1 И2'!AA8</f>
        <v>1673.4206052517584</v>
      </c>
      <c r="H12" s="1654">
        <f>$H$5*F12/$F$50</f>
        <v>1468.2191442945768</v>
      </c>
      <c r="I12" s="1655">
        <f>G12+H12</f>
        <v>3141.6397495463352</v>
      </c>
      <c r="J12" s="1681"/>
      <c r="K12" s="1681"/>
      <c r="L12" s="1681"/>
      <c r="O12" s="1100"/>
    </row>
    <row r="13" spans="1:15" ht="28.5" customHeight="1" x14ac:dyDescent="0.25">
      <c r="A13" s="386"/>
      <c r="B13" s="1683" t="s">
        <v>488</v>
      </c>
      <c r="C13" s="1894">
        <f>'Номенклатура продуктов'!D10</f>
        <v>20</v>
      </c>
      <c r="D13" s="1895"/>
      <c r="E13" s="243" t="s">
        <v>735</v>
      </c>
      <c r="F13" s="456">
        <f>'Номенклатура продуктов'!E10</f>
        <v>1</v>
      </c>
      <c r="G13" s="1659">
        <f>'Схемы продуктов И1 И2'!AB8</f>
        <v>10124.264142169275</v>
      </c>
      <c r="H13" s="1654">
        <f>$H$5*F13/$F$50</f>
        <v>1468.2191442945768</v>
      </c>
      <c r="I13" s="1655">
        <f>G13+H13</f>
        <v>11592.483286463852</v>
      </c>
      <c r="J13" s="1682">
        <f>G13/C13</f>
        <v>506.21320710846373</v>
      </c>
      <c r="K13" s="1682">
        <f>H13/C13</f>
        <v>73.410957214728839</v>
      </c>
      <c r="L13" s="1682">
        <f>SUM(J13:K13)</f>
        <v>579.62416432319253</v>
      </c>
    </row>
    <row r="14" spans="1:15" ht="25.5" x14ac:dyDescent="0.25">
      <c r="A14" s="386"/>
      <c r="B14" s="1683" t="s">
        <v>487</v>
      </c>
      <c r="C14" s="1894">
        <f>'Балансы Ист'!D27</f>
        <v>18</v>
      </c>
      <c r="D14" s="1895"/>
      <c r="E14" s="243" t="s">
        <v>736</v>
      </c>
      <c r="F14" s="456">
        <f>'Номенклатура продуктов'!E11</f>
        <v>0</v>
      </c>
      <c r="G14" s="1659">
        <f>'Схемы продуктов И1 И2'!AC8</f>
        <v>1428.8386432627649</v>
      </c>
      <c r="H14" s="1657"/>
      <c r="I14" s="1658"/>
      <c r="J14" s="1681"/>
      <c r="K14" s="1681"/>
      <c r="L14" s="1681"/>
    </row>
    <row r="15" spans="1:15" ht="31.5" customHeight="1" x14ac:dyDescent="0.25">
      <c r="A15" s="386"/>
      <c r="B15" s="1683" t="s">
        <v>489</v>
      </c>
      <c r="C15" s="1894">
        <f>'Номенклатура продуктов'!D12</f>
        <v>5</v>
      </c>
      <c r="D15" s="1895"/>
      <c r="E15" s="243" t="s">
        <v>736</v>
      </c>
      <c r="F15" s="456">
        <f>'Номенклатура продуктов'!E12</f>
        <v>1</v>
      </c>
      <c r="G15" s="1659">
        <f>'Схемы продуктов И1 И2'!AD8</f>
        <v>1233.6099257544251</v>
      </c>
      <c r="H15" s="1654">
        <f>$H$5*F15/$F$50</f>
        <v>1468.2191442945768</v>
      </c>
      <c r="I15" s="1655">
        <f>G15+H15</f>
        <v>2701.829070049002</v>
      </c>
      <c r="J15" s="1682">
        <f>G15/C15</f>
        <v>246.72198515088502</v>
      </c>
      <c r="K15" s="1682">
        <f>H15/C15</f>
        <v>293.64382885891536</v>
      </c>
      <c r="L15" s="1682">
        <f>SUM(J15:K15)</f>
        <v>540.36581400980037</v>
      </c>
    </row>
    <row r="16" spans="1:15" ht="18.75" x14ac:dyDescent="0.25">
      <c r="A16" s="386"/>
      <c r="B16" s="1683" t="s">
        <v>491</v>
      </c>
      <c r="C16" s="1894">
        <f>'Номенклатура продуктов'!D13</f>
        <v>20</v>
      </c>
      <c r="D16" s="1895"/>
      <c r="E16" s="1673" t="s">
        <v>937</v>
      </c>
      <c r="F16" s="456">
        <f>'Номенклатура продуктов'!E13</f>
        <v>1</v>
      </c>
      <c r="G16" s="1659">
        <f>'Схемы продуктов И1 И2'!AE8</f>
        <v>6844.175136062654</v>
      </c>
      <c r="H16" s="1654">
        <f>$H$5*F16/$F$50</f>
        <v>1468.2191442945768</v>
      </c>
      <c r="I16" s="1655">
        <f>G16+H16</f>
        <v>8312.3942803572318</v>
      </c>
      <c r="J16" s="1682">
        <f>G16/C16</f>
        <v>342.2087568031327</v>
      </c>
      <c r="K16" s="1682">
        <f>H16/C16</f>
        <v>73.410957214728839</v>
      </c>
      <c r="L16" s="1682">
        <f>SUM(J16:K16)</f>
        <v>415.61971401786155</v>
      </c>
    </row>
    <row r="17" spans="1:14" ht="18.75" x14ac:dyDescent="0.3">
      <c r="A17" s="386"/>
      <c r="B17" s="458" t="s">
        <v>613</v>
      </c>
      <c r="C17" s="1894"/>
      <c r="D17" s="1895"/>
      <c r="E17" s="1674"/>
      <c r="F17" s="459"/>
      <c r="G17" s="1660">
        <f>G9+G12+G13+G14+G15+G16</f>
        <v>91640.30176527836</v>
      </c>
      <c r="H17" s="1660">
        <f>H9+H12+H13+H14+H15+H16</f>
        <v>7341.0957214728842</v>
      </c>
      <c r="I17" s="1661">
        <f>G17+H17</f>
        <v>98981.397486751244</v>
      </c>
      <c r="J17" s="1681"/>
      <c r="K17" s="1681"/>
      <c r="L17" s="1681"/>
    </row>
    <row r="18" spans="1:14" ht="21.75" customHeight="1" x14ac:dyDescent="0.25">
      <c r="A18" s="386"/>
      <c r="B18" s="1644" t="s">
        <v>705</v>
      </c>
      <c r="C18" s="1645"/>
      <c r="D18" s="1645"/>
      <c r="E18" s="1675"/>
      <c r="F18" s="1645"/>
      <c r="G18" s="1651"/>
      <c r="H18" s="1651"/>
      <c r="I18" s="1652"/>
      <c r="J18" s="1681"/>
      <c r="K18" s="1681"/>
      <c r="L18" s="1681"/>
    </row>
    <row r="19" spans="1:14" ht="29.25" customHeight="1" x14ac:dyDescent="0.25">
      <c r="A19" s="386"/>
      <c r="B19" s="1683" t="s">
        <v>488</v>
      </c>
      <c r="C19" s="1894">
        <f>'Номенклатура продуктов'!D16</f>
        <v>20</v>
      </c>
      <c r="D19" s="1895"/>
      <c r="E19" s="243" t="s">
        <v>735</v>
      </c>
      <c r="F19" s="456">
        <f>'Номенклатура продуктов'!E16</f>
        <v>1</v>
      </c>
      <c r="G19" s="1659">
        <f>'Схемы продуктов И1 И2'!AM8</f>
        <v>20198.822627470843</v>
      </c>
      <c r="H19" s="1654">
        <f>$H$5*F19/$F$50</f>
        <v>1468.2191442945768</v>
      </c>
      <c r="I19" s="1655">
        <f>G19+H19</f>
        <v>21667.04177176542</v>
      </c>
      <c r="J19" s="1682">
        <f>G19/C19</f>
        <v>1009.9411313735421</v>
      </c>
      <c r="K19" s="1682">
        <f>H19/C19</f>
        <v>73.410957214728839</v>
      </c>
      <c r="L19" s="1682">
        <f>SUM(J19:K19)</f>
        <v>1083.352088588271</v>
      </c>
    </row>
    <row r="20" spans="1:14" ht="25.5" x14ac:dyDescent="0.25">
      <c r="A20" s="386"/>
      <c r="B20" s="1683" t="s">
        <v>742</v>
      </c>
      <c r="C20" s="1894">
        <f>'Балансы Ист'!O27</f>
        <v>19</v>
      </c>
      <c r="D20" s="1895"/>
      <c r="E20" s="243" t="s">
        <v>736</v>
      </c>
      <c r="F20" s="456">
        <f>'Номенклатура продуктов'!E17</f>
        <v>0</v>
      </c>
      <c r="G20" s="1659">
        <f>'Схемы продуктов И1 И2'!AN8</f>
        <v>3016.4371357769483</v>
      </c>
      <c r="H20" s="1657"/>
      <c r="I20" s="1658"/>
      <c r="J20" s="1681"/>
      <c r="K20" s="1681"/>
      <c r="L20" s="1681"/>
    </row>
    <row r="21" spans="1:14" ht="29.25" customHeight="1" x14ac:dyDescent="0.25">
      <c r="A21" s="386"/>
      <c r="B21" s="1683" t="s">
        <v>489</v>
      </c>
      <c r="C21" s="1894">
        <f>'Номенклатура продуктов'!D18</f>
        <v>0</v>
      </c>
      <c r="D21" s="1895"/>
      <c r="E21" s="243" t="s">
        <v>736</v>
      </c>
      <c r="F21" s="456">
        <f>'Номенклатура продуктов'!E18</f>
        <v>0</v>
      </c>
      <c r="G21" s="1659">
        <f>'Схемы продуктов И1 И2'!AO8</f>
        <v>0</v>
      </c>
      <c r="H21" s="1654">
        <f>$H$5*F21/$F$50</f>
        <v>0</v>
      </c>
      <c r="I21" s="1655">
        <f>G21+H21</f>
        <v>0</v>
      </c>
      <c r="J21" s="1681"/>
      <c r="K21" s="1681"/>
      <c r="L21" s="1681"/>
    </row>
    <row r="22" spans="1:14" ht="18.75" x14ac:dyDescent="0.25">
      <c r="A22" s="386"/>
      <c r="B22" s="1683" t="s">
        <v>491</v>
      </c>
      <c r="C22" s="1894">
        <f>'Номенклатура продуктов'!D19</f>
        <v>5</v>
      </c>
      <c r="D22" s="1895"/>
      <c r="E22" s="1673" t="s">
        <v>937</v>
      </c>
      <c r="F22" s="456">
        <f>'Номенклатура продуктов'!E19</f>
        <v>1</v>
      </c>
      <c r="G22" s="1659">
        <f>'Схемы продуктов И1 И2'!AP8</f>
        <v>7249.2834195207251</v>
      </c>
      <c r="H22" s="1654">
        <f>$H$5*F22/$F$50</f>
        <v>1468.2191442945768</v>
      </c>
      <c r="I22" s="1655">
        <f>G22+H22</f>
        <v>8717.502563815302</v>
      </c>
      <c r="J22" s="1682">
        <f>G22/C22</f>
        <v>1449.856683904145</v>
      </c>
      <c r="K22" s="1682">
        <f>H22/C22</f>
        <v>293.64382885891536</v>
      </c>
      <c r="L22" s="1682">
        <f>SUM(J22:K22)</f>
        <v>1743.5005127630604</v>
      </c>
    </row>
    <row r="23" spans="1:14" ht="18.75" x14ac:dyDescent="0.3">
      <c r="A23" s="386"/>
      <c r="B23" s="458" t="s">
        <v>706</v>
      </c>
      <c r="C23" s="1894"/>
      <c r="D23" s="1895"/>
      <c r="E23" s="1674"/>
      <c r="F23" s="459"/>
      <c r="G23" s="1660">
        <f>SUM(G19:G22)</f>
        <v>30464.543182768517</v>
      </c>
      <c r="H23" s="1660">
        <f>SUM(H19:H22)</f>
        <v>2936.4382885891537</v>
      </c>
      <c r="I23" s="1661">
        <f>G23+H23</f>
        <v>33400.981471357671</v>
      </c>
      <c r="J23" s="1681"/>
      <c r="K23" s="1681"/>
      <c r="L23" s="1681"/>
    </row>
    <row r="24" spans="1:14" ht="25.5" customHeight="1" x14ac:dyDescent="0.25">
      <c r="A24" s="386"/>
      <c r="B24" s="1644" t="s">
        <v>707</v>
      </c>
      <c r="C24" s="1645"/>
      <c r="D24" s="1645"/>
      <c r="E24" s="1675"/>
      <c r="F24" s="1645"/>
      <c r="G24" s="1651"/>
      <c r="H24" s="1651"/>
      <c r="I24" s="1652"/>
      <c r="J24" s="1681"/>
      <c r="K24" s="1681"/>
      <c r="L24" s="1681"/>
    </row>
    <row r="25" spans="1:14" ht="38.25" x14ac:dyDescent="0.25">
      <c r="A25" s="386"/>
      <c r="B25" s="1683" t="s">
        <v>928</v>
      </c>
      <c r="C25" s="1894"/>
      <c r="D25" s="1895"/>
      <c r="E25" s="243" t="s">
        <v>158</v>
      </c>
      <c r="F25" s="460">
        <f>'Номенклатура продуктов'!E22</f>
        <v>10</v>
      </c>
      <c r="G25" s="1648">
        <f>G26+G27</f>
        <v>152240.98859334708</v>
      </c>
      <c r="H25" s="1654">
        <f>$H$5*F25/$F$50</f>
        <v>14682.191442945768</v>
      </c>
      <c r="I25" s="1655">
        <f>G25+H25</f>
        <v>166923.18003629285</v>
      </c>
      <c r="J25" s="1682">
        <f>G25/C26</f>
        <v>2174.8712656192438</v>
      </c>
      <c r="K25" s="1682">
        <f>H25/C26</f>
        <v>209.74559204208239</v>
      </c>
      <c r="L25" s="1682">
        <f>SUM(J25:K25)</f>
        <v>2384.6168576613263</v>
      </c>
    </row>
    <row r="26" spans="1:14" ht="18.75" x14ac:dyDescent="0.25">
      <c r="A26" s="386"/>
      <c r="B26" s="457" t="s">
        <v>490</v>
      </c>
      <c r="C26" s="1894">
        <f>'Номенклатура продуктов'!D23</f>
        <v>70</v>
      </c>
      <c r="D26" s="1895"/>
      <c r="E26" s="243" t="s">
        <v>735</v>
      </c>
      <c r="F26" s="460">
        <f>'Номенклатура продуктов'!E23</f>
        <v>0</v>
      </c>
      <c r="G26" s="1659">
        <f>'ИТОГОВЫЙ РЕЗУЛЬТАТ'!G62</f>
        <v>79176.948787393645</v>
      </c>
      <c r="H26" s="1657"/>
      <c r="I26" s="1658"/>
      <c r="J26" s="1681"/>
      <c r="K26" s="1681"/>
      <c r="L26" s="1681"/>
    </row>
    <row r="27" spans="1:14" ht="38.25" customHeight="1" x14ac:dyDescent="0.25">
      <c r="A27" s="386"/>
      <c r="B27" s="1739" t="s">
        <v>941</v>
      </c>
      <c r="C27" s="1892">
        <f>'Балансы СТ (А)'!P36</f>
        <v>64.75</v>
      </c>
      <c r="D27" s="1893"/>
      <c r="E27" s="243" t="s">
        <v>736</v>
      </c>
      <c r="F27" s="460">
        <f>'Номенклатура продуктов'!E24</f>
        <v>0</v>
      </c>
      <c r="G27" s="1659">
        <f>'ИТОГОВЫЙ РЕЗУЛЬТАТ'!H62+'ИТОГОВЫЙ РЕЗУЛЬТАТ'!J62</f>
        <v>73064.039805953449</v>
      </c>
      <c r="H27" s="1657"/>
      <c r="I27" s="1658"/>
      <c r="J27" s="1681"/>
      <c r="K27" s="1681"/>
      <c r="L27" s="1681"/>
      <c r="N27" s="1740" t="s">
        <v>942</v>
      </c>
    </row>
    <row r="28" spans="1:14" ht="18.75" x14ac:dyDescent="0.25">
      <c r="A28" s="386"/>
      <c r="B28" s="463" t="s">
        <v>617</v>
      </c>
      <c r="C28" s="1892"/>
      <c r="D28" s="1893"/>
      <c r="E28" s="1673"/>
      <c r="F28" s="460">
        <f>'Номенклатура продуктов'!E25</f>
        <v>10</v>
      </c>
      <c r="G28" s="1659">
        <f>G29+G30</f>
        <v>89694.340279370575</v>
      </c>
      <c r="H28" s="1654">
        <f>$H$5*F28/$F$50</f>
        <v>14682.191442945768</v>
      </c>
      <c r="I28" s="1655">
        <f>G28+H28</f>
        <v>104376.53172231634</v>
      </c>
      <c r="J28" s="1682">
        <f>G28/C29</f>
        <v>1793.8868055874116</v>
      </c>
      <c r="K28" s="1682">
        <f>H28/C29</f>
        <v>293.64382885891536</v>
      </c>
      <c r="L28" s="1682">
        <f>SUM(J28:K28)</f>
        <v>2087.530634446327</v>
      </c>
    </row>
    <row r="29" spans="1:14" ht="18.75" x14ac:dyDescent="0.25">
      <c r="A29" s="386"/>
      <c r="B29" s="457" t="s">
        <v>618</v>
      </c>
      <c r="C29" s="1892">
        <f>'Номенклатура продуктов'!D26</f>
        <v>50</v>
      </c>
      <c r="D29" s="1893"/>
      <c r="E29" s="243" t="s">
        <v>735</v>
      </c>
      <c r="F29" s="460">
        <f>'Номенклатура продуктов'!E26</f>
        <v>0</v>
      </c>
      <c r="G29" s="1659">
        <f>'ИТОГОВЫЙ РЕЗУЛЬТАТ'!L63</f>
        <v>88848.755426354939</v>
      </c>
      <c r="H29" s="1657"/>
      <c r="I29" s="1658"/>
      <c r="J29" s="1681"/>
      <c r="K29" s="1681"/>
      <c r="L29" s="1681"/>
    </row>
    <row r="30" spans="1:14" ht="18.75" x14ac:dyDescent="0.25">
      <c r="A30" s="386"/>
      <c r="B30" s="457" t="s">
        <v>619</v>
      </c>
      <c r="C30" s="1892">
        <f>'Номенклатура продуктов'!D27</f>
        <v>10</v>
      </c>
      <c r="D30" s="1893"/>
      <c r="E30" s="1673" t="s">
        <v>940</v>
      </c>
      <c r="F30" s="460">
        <f>'Номенклатура продуктов'!E27</f>
        <v>0</v>
      </c>
      <c r="G30" s="1659">
        <f>'ИТОГОВЫЙ РЕЗУЛЬТАТ'!L64</f>
        <v>845.5848530156436</v>
      </c>
      <c r="H30" s="1657"/>
      <c r="I30" s="1658"/>
      <c r="J30" s="1681"/>
      <c r="K30" s="1681"/>
      <c r="L30" s="1681"/>
    </row>
    <row r="31" spans="1:14" ht="27.75" customHeight="1" x14ac:dyDescent="0.25">
      <c r="A31" s="386"/>
      <c r="B31" s="1683" t="s">
        <v>927</v>
      </c>
      <c r="C31" s="1892">
        <f>'Номенклатура продуктов'!D28</f>
        <v>10</v>
      </c>
      <c r="D31" s="1893"/>
      <c r="E31" s="243" t="s">
        <v>736</v>
      </c>
      <c r="F31" s="460">
        <f>'Номенклатура продуктов'!E28</f>
        <v>5</v>
      </c>
      <c r="G31" s="1659">
        <f>'ИТОГОВЫЙ РЕЗУЛЬТАТ'!L65</f>
        <v>10326.771741592434</v>
      </c>
      <c r="H31" s="1654">
        <f>$H$5*F31/$F$50</f>
        <v>7341.0957214728842</v>
      </c>
      <c r="I31" s="1655">
        <f>G31+H31</f>
        <v>17667.867463065319</v>
      </c>
      <c r="J31" s="1682">
        <f>G31/C31</f>
        <v>1032.6771741592434</v>
      </c>
      <c r="K31" s="1682">
        <f>H31/C31</f>
        <v>734.10957214728842</v>
      </c>
      <c r="L31" s="1682">
        <f>SUM(J31:K31)</f>
        <v>1766.7867463065318</v>
      </c>
    </row>
    <row r="32" spans="1:14" ht="29.25" customHeight="1" x14ac:dyDescent="0.25">
      <c r="A32" s="386"/>
      <c r="B32" s="1683" t="s">
        <v>577</v>
      </c>
      <c r="C32" s="1892">
        <f>'Номенклатура продуктов'!D29</f>
        <v>120</v>
      </c>
      <c r="D32" s="1893"/>
      <c r="E32" s="1673" t="s">
        <v>937</v>
      </c>
      <c r="F32" s="460">
        <f>'Номенклатура продуктов'!E29</f>
        <v>10</v>
      </c>
      <c r="G32" s="1659">
        <f>'ИТОГОВЫЙ РЕЗУЛЬТАТ'!L66</f>
        <v>18246.154719193619</v>
      </c>
      <c r="H32" s="1654">
        <f>$H$5*F32/$F$50</f>
        <v>14682.191442945768</v>
      </c>
      <c r="I32" s="1655">
        <f>G32+H32</f>
        <v>32928.346162139387</v>
      </c>
      <c r="J32" s="1682">
        <f>G32/C32</f>
        <v>152.0512893266135</v>
      </c>
      <c r="K32" s="1682">
        <f>H32/C32</f>
        <v>122.35159535788141</v>
      </c>
      <c r="L32" s="1682">
        <f>SUM(J32:K32)</f>
        <v>274.40288468449489</v>
      </c>
    </row>
    <row r="33" spans="1:12" ht="33" customHeight="1" x14ac:dyDescent="0.25">
      <c r="A33" s="386"/>
      <c r="B33" s="461" t="s">
        <v>621</v>
      </c>
      <c r="C33" s="1892"/>
      <c r="D33" s="1893"/>
      <c r="E33" s="1676"/>
      <c r="F33" s="462"/>
      <c r="G33" s="1662">
        <f>G25+G28+G31+G32</f>
        <v>270508.25533350371</v>
      </c>
      <c r="H33" s="1662">
        <f>H25+H28+H31+H32</f>
        <v>51387.670050310189</v>
      </c>
      <c r="I33" s="1663">
        <f>G33+H33</f>
        <v>321895.92538381391</v>
      </c>
      <c r="J33" s="1681"/>
      <c r="K33" s="1681"/>
      <c r="L33" s="1681"/>
    </row>
    <row r="34" spans="1:12" ht="25.5" customHeight="1" x14ac:dyDescent="0.25">
      <c r="A34" s="386"/>
      <c r="B34" s="1644" t="s">
        <v>708</v>
      </c>
      <c r="C34" s="1645"/>
      <c r="D34" s="1645"/>
      <c r="E34" s="1675"/>
      <c r="F34" s="1645"/>
      <c r="G34" s="1651"/>
      <c r="H34" s="1651"/>
      <c r="I34" s="1652"/>
      <c r="J34" s="1681"/>
      <c r="K34" s="1681"/>
      <c r="L34" s="1681"/>
    </row>
    <row r="35" spans="1:12" s="404" customFormat="1" ht="38.25" customHeight="1" x14ac:dyDescent="0.25">
      <c r="A35" s="381"/>
      <c r="B35" s="1683" t="s">
        <v>928</v>
      </c>
      <c r="C35" s="1892"/>
      <c r="D35" s="1893"/>
      <c r="E35" s="243" t="s">
        <v>158</v>
      </c>
      <c r="F35" s="460">
        <f>'Номенклатура продуктов'!E32</f>
        <v>1</v>
      </c>
      <c r="G35" s="1659">
        <f>G36+G37</f>
        <v>1650.5613601611058</v>
      </c>
      <c r="H35" s="1654">
        <f>$H$5*F35/$F$50</f>
        <v>1468.2191442945768</v>
      </c>
      <c r="I35" s="1655">
        <f>G35+H35</f>
        <v>3118.7805044556826</v>
      </c>
      <c r="J35" s="1682">
        <f>G35/C36</f>
        <v>82.528068008055286</v>
      </c>
      <c r="K35" s="1682">
        <f>H35/C36</f>
        <v>73.410957214728839</v>
      </c>
      <c r="L35" s="1682">
        <f>SUM(J35:K35)</f>
        <v>155.93902522278412</v>
      </c>
    </row>
    <row r="36" spans="1:12" s="404" customFormat="1" ht="18" customHeight="1" x14ac:dyDescent="0.25">
      <c r="A36" s="381"/>
      <c r="B36" s="464" t="s">
        <v>490</v>
      </c>
      <c r="C36" s="1892">
        <f>'Номенклатура продуктов'!D33</f>
        <v>20</v>
      </c>
      <c r="D36" s="1893"/>
      <c r="E36" s="243" t="s">
        <v>735</v>
      </c>
      <c r="F36" s="460">
        <f>'Номенклатура продуктов'!E33</f>
        <v>0</v>
      </c>
      <c r="G36" s="1659">
        <f>'ИТОГОВЫЙ РЕЗУЛЬТАТ'!G72</f>
        <v>88.786409566642575</v>
      </c>
      <c r="H36" s="1654"/>
      <c r="I36" s="1655"/>
      <c r="J36" s="1681"/>
      <c r="K36" s="1681"/>
      <c r="L36" s="1681"/>
    </row>
    <row r="37" spans="1:12" s="404" customFormat="1" ht="41.25" customHeight="1" x14ac:dyDescent="0.25">
      <c r="A37" s="381"/>
      <c r="B37" s="1104" t="s">
        <v>741</v>
      </c>
      <c r="C37" s="1892" t="s">
        <v>612</v>
      </c>
      <c r="D37" s="1893"/>
      <c r="E37" s="243" t="s">
        <v>736</v>
      </c>
      <c r="F37" s="460">
        <f>'Номенклатура продуктов'!E34</f>
        <v>0</v>
      </c>
      <c r="G37" s="1659">
        <f>'ИТОГОВЫЙ РЕЗУЛЬТАТ'!H72+'ИТОГОВЫЙ РЕЗУЛЬТАТ'!J72</f>
        <v>1561.7749505944632</v>
      </c>
      <c r="H37" s="1654"/>
      <c r="I37" s="1655"/>
      <c r="J37" s="1681"/>
      <c r="K37" s="1681"/>
      <c r="L37" s="1681"/>
    </row>
    <row r="38" spans="1:12" s="404" customFormat="1" ht="27" customHeight="1" x14ac:dyDescent="0.25">
      <c r="A38" s="381"/>
      <c r="B38" s="1683" t="s">
        <v>929</v>
      </c>
      <c r="C38" s="1892">
        <f>'Номенклатура продуктов'!D35</f>
        <v>5</v>
      </c>
      <c r="D38" s="1893"/>
      <c r="E38" s="243" t="s">
        <v>736</v>
      </c>
      <c r="F38" s="460">
        <f>'Номенклатура продуктов'!E35</f>
        <v>1</v>
      </c>
      <c r="G38" s="1648">
        <f>'ИТОГОВЫЙ РЕЗУЛЬТАТ'!L73</f>
        <v>400.13567063726066</v>
      </c>
      <c r="H38" s="1654">
        <f>$H$5*F38/$F$50</f>
        <v>1468.2191442945768</v>
      </c>
      <c r="I38" s="1655">
        <f>G38+H38</f>
        <v>1868.3548149318376</v>
      </c>
      <c r="J38" s="1682">
        <f>G38/C38</f>
        <v>80.027134127452129</v>
      </c>
      <c r="K38" s="1682">
        <f>H38/C38</f>
        <v>293.64382885891536</v>
      </c>
      <c r="L38" s="1682">
        <f>SUM(J38:K38)</f>
        <v>373.6709629863675</v>
      </c>
    </row>
    <row r="39" spans="1:12" s="404" customFormat="1" ht="27" customHeight="1" x14ac:dyDescent="0.25">
      <c r="A39" s="381"/>
      <c r="B39" s="1683" t="s">
        <v>582</v>
      </c>
      <c r="C39" s="1892">
        <f>'Номенклатура продуктов'!D36</f>
        <v>10</v>
      </c>
      <c r="D39" s="1893"/>
      <c r="E39" s="1673" t="s">
        <v>937</v>
      </c>
      <c r="F39" s="460">
        <f>'Номенклатура продуктов'!E36</f>
        <v>1</v>
      </c>
      <c r="G39" s="1648">
        <f>'ИТОГОВЫЙ РЕЗУЛЬТАТ'!L74</f>
        <v>84.55848530156436</v>
      </c>
      <c r="H39" s="1654">
        <f>$H$5*F39/$F$50</f>
        <v>1468.2191442945768</v>
      </c>
      <c r="I39" s="1655">
        <f>G39+H39</f>
        <v>1552.7776295961412</v>
      </c>
      <c r="J39" s="1682">
        <f>G39/C39</f>
        <v>8.4558485301564357</v>
      </c>
      <c r="K39" s="1682">
        <f>H39/C39</f>
        <v>146.82191442945768</v>
      </c>
      <c r="L39" s="1682">
        <f>SUM(J39:K39)</f>
        <v>155.27776295961411</v>
      </c>
    </row>
    <row r="40" spans="1:12" s="404" customFormat="1" ht="33" customHeight="1" x14ac:dyDescent="0.25">
      <c r="A40" s="381"/>
      <c r="B40" s="1683" t="s">
        <v>930</v>
      </c>
      <c r="C40" s="1892"/>
      <c r="D40" s="1893"/>
      <c r="E40" s="243" t="s">
        <v>735</v>
      </c>
      <c r="F40" s="460">
        <f>'Номенклатура продуктов'!E37</f>
        <v>10</v>
      </c>
      <c r="G40" s="1659">
        <f>G41+G42</f>
        <v>21983.79576059807</v>
      </c>
      <c r="H40" s="1654">
        <f>$H$5*F40/$F$50</f>
        <v>14682.191442945768</v>
      </c>
      <c r="I40" s="1655">
        <f>G40+H40</f>
        <v>36665.987203543838</v>
      </c>
      <c r="J40" s="1681"/>
      <c r="K40" s="1681"/>
      <c r="L40" s="1681"/>
    </row>
    <row r="41" spans="1:12" ht="18.75" x14ac:dyDescent="0.25">
      <c r="A41" s="386"/>
      <c r="B41" s="464" t="s">
        <v>490</v>
      </c>
      <c r="C41" s="1892">
        <f>'Номенклатура продуктов'!D38</f>
        <v>70</v>
      </c>
      <c r="D41" s="1893"/>
      <c r="E41" s="243" t="s">
        <v>735</v>
      </c>
      <c r="F41" s="460">
        <f>'Номенклатура продуктов'!E38</f>
        <v>0</v>
      </c>
      <c r="G41" s="1659">
        <f>'ИТОГОВЫЙ РЕЗУЛЬТАТ'!G75</f>
        <v>534.67698114029599</v>
      </c>
      <c r="H41" s="1657"/>
      <c r="I41" s="1658"/>
      <c r="J41" s="1681"/>
      <c r="K41" s="1681"/>
      <c r="L41" s="1681"/>
    </row>
    <row r="42" spans="1:12" ht="42" customHeight="1" x14ac:dyDescent="0.25">
      <c r="A42" s="386"/>
      <c r="B42" s="464" t="s">
        <v>620</v>
      </c>
      <c r="C42" s="1892" t="s">
        <v>612</v>
      </c>
      <c r="D42" s="1893"/>
      <c r="E42" s="243" t="s">
        <v>736</v>
      </c>
      <c r="F42" s="460">
        <f>'Номенклатура продуктов'!E39</f>
        <v>0</v>
      </c>
      <c r="G42" s="1659">
        <f>'ИТОГОВЫЙ РЕЗУЛЬТАТ'!H75+'ИТОГОВЫЙ РЕЗУЛЬТАТ'!J75</f>
        <v>21449.118779457775</v>
      </c>
      <c r="H42" s="1657"/>
      <c r="I42" s="1658"/>
      <c r="J42" s="1681"/>
      <c r="K42" s="1681"/>
      <c r="L42" s="1681"/>
    </row>
    <row r="43" spans="1:12" ht="18.75" x14ac:dyDescent="0.25">
      <c r="A43" s="386"/>
      <c r="B43" s="1683" t="s">
        <v>617</v>
      </c>
      <c r="C43" s="1892"/>
      <c r="D43" s="1893"/>
      <c r="E43" s="1673"/>
      <c r="F43" s="460">
        <f>'Номенклатура продуктов'!E40</f>
        <v>10</v>
      </c>
      <c r="G43" s="1659">
        <f>G44+G45</f>
        <v>26617.86736504022</v>
      </c>
      <c r="H43" s="1654">
        <f>$H$5*F43/$F$50</f>
        <v>14682.191442945768</v>
      </c>
      <c r="I43" s="1655">
        <f>G43+H43</f>
        <v>41300.058807985988</v>
      </c>
      <c r="J43" s="1681"/>
      <c r="K43" s="1681"/>
      <c r="L43" s="1681"/>
    </row>
    <row r="44" spans="1:12" ht="18.75" x14ac:dyDescent="0.25">
      <c r="A44" s="386"/>
      <c r="B44" s="464" t="s">
        <v>618</v>
      </c>
      <c r="C44" s="1892">
        <f>'Номенклатура продуктов'!D41</f>
        <v>40</v>
      </c>
      <c r="D44" s="1893"/>
      <c r="E44" s="243" t="s">
        <v>735</v>
      </c>
      <c r="F44" s="460">
        <f>'Номенклатура продуктов'!E41</f>
        <v>0</v>
      </c>
      <c r="G44" s="1659">
        <f>'ИТОГОВЫЙ РЕЗУЛЬТАТ'!L76</f>
        <v>25772.282512024576</v>
      </c>
      <c r="H44" s="1657"/>
      <c r="I44" s="1658"/>
      <c r="J44" s="1681"/>
      <c r="K44" s="1681"/>
      <c r="L44" s="1681"/>
    </row>
    <row r="45" spans="1:12" ht="18.75" x14ac:dyDescent="0.25">
      <c r="A45" s="386"/>
      <c r="B45" s="464" t="s">
        <v>619</v>
      </c>
      <c r="C45" s="1892">
        <f>'Номенклатура продуктов'!D42</f>
        <v>10</v>
      </c>
      <c r="D45" s="1893"/>
      <c r="E45" s="1673" t="s">
        <v>940</v>
      </c>
      <c r="F45" s="460">
        <f>'Номенклатура продуктов'!E42</f>
        <v>0</v>
      </c>
      <c r="G45" s="1659">
        <f>'ИТОГОВЫЙ РЕЗУЛЬТАТ'!L77</f>
        <v>845.5848530156436</v>
      </c>
      <c r="H45" s="1657"/>
      <c r="I45" s="1658"/>
      <c r="J45" s="1681"/>
      <c r="K45" s="1681"/>
      <c r="L45" s="1681"/>
    </row>
    <row r="46" spans="1:12" ht="25.5" x14ac:dyDescent="0.25">
      <c r="A46" s="386"/>
      <c r="B46" s="1683" t="s">
        <v>927</v>
      </c>
      <c r="C46" s="1892">
        <f>'Номенклатура продуктов'!D43</f>
        <v>10</v>
      </c>
      <c r="D46" s="1893"/>
      <c r="E46" s="243" t="s">
        <v>736</v>
      </c>
      <c r="F46" s="460">
        <f>'Номенклатура продуктов'!E43</f>
        <v>5</v>
      </c>
      <c r="G46" s="1659">
        <f>'ИТОГОВЫЙ РЕЗУЛЬТАТ'!L78</f>
        <v>4982.0741549177128</v>
      </c>
      <c r="H46" s="1654">
        <f>$H$5*F46/$F$50</f>
        <v>7341.0957214728842</v>
      </c>
      <c r="I46" s="1655">
        <f>G46+H46</f>
        <v>12323.169876390597</v>
      </c>
      <c r="J46" s="1682">
        <f>G46/C46</f>
        <v>498.20741549177126</v>
      </c>
      <c r="K46" s="1682">
        <f>H46/C46</f>
        <v>734.10957214728842</v>
      </c>
      <c r="L46" s="1682">
        <f>SUM(J46:K46)</f>
        <v>1232.3169876390598</v>
      </c>
    </row>
    <row r="47" spans="1:12" ht="25.5" x14ac:dyDescent="0.25">
      <c r="A47" s="386"/>
      <c r="B47" s="1683" t="s">
        <v>577</v>
      </c>
      <c r="C47" s="1892">
        <f>'Номенклатура продуктов'!D44</f>
        <v>30</v>
      </c>
      <c r="D47" s="1893"/>
      <c r="E47" s="1673" t="s">
        <v>937</v>
      </c>
      <c r="F47" s="460">
        <f>'Номенклатура продуктов'!E44</f>
        <v>10</v>
      </c>
      <c r="G47" s="1659">
        <f>'ИТОГОВЫЙ РЕЗУЛЬТАТ'!L79</f>
        <v>253.67545590469308</v>
      </c>
      <c r="H47" s="1654">
        <f>$H$5*F47/$F$50</f>
        <v>14682.191442945768</v>
      </c>
      <c r="I47" s="1655">
        <f>G47+H47</f>
        <v>14935.866898850461</v>
      </c>
      <c r="J47" s="1682">
        <f>G47/C47</f>
        <v>8.4558485301564357</v>
      </c>
      <c r="K47" s="1682">
        <f>H47/C47</f>
        <v>489.40638143152563</v>
      </c>
      <c r="L47" s="1682">
        <f>SUM(J47:K47)</f>
        <v>497.86222996168209</v>
      </c>
    </row>
    <row r="48" spans="1:12" ht="38.25" x14ac:dyDescent="0.25">
      <c r="B48" s="1684" t="s">
        <v>579</v>
      </c>
      <c r="C48" s="1892">
        <f>'Номенклатура продуктов'!D45</f>
        <v>10</v>
      </c>
      <c r="D48" s="1893"/>
      <c r="E48" s="1673" t="s">
        <v>938</v>
      </c>
      <c r="F48" s="460">
        <f>'Номенклатура продуктов'!E45</f>
        <v>1</v>
      </c>
      <c r="G48" s="1659">
        <f>'ИТОГОВЫЙ РЕЗУЛЬТАТ'!L80</f>
        <v>5991.8477325262165</v>
      </c>
      <c r="H48" s="1654">
        <f>$H$5*F48/$F$50</f>
        <v>1468.2191442945768</v>
      </c>
      <c r="I48" s="1655">
        <f>G48+H48</f>
        <v>7460.0668768207934</v>
      </c>
      <c r="J48" s="1681"/>
      <c r="K48" s="1681"/>
      <c r="L48" s="1681"/>
    </row>
    <row r="49" spans="2:12" ht="32.25" customHeight="1" x14ac:dyDescent="0.25">
      <c r="B49" s="461" t="s">
        <v>622</v>
      </c>
      <c r="C49" s="1892"/>
      <c r="D49" s="1893"/>
      <c r="E49" s="1676"/>
      <c r="F49" s="462"/>
      <c r="G49" s="1662">
        <f>G35+G38+G39+G40+G43+G46+G47+G48</f>
        <v>61964.515985086844</v>
      </c>
      <c r="H49" s="1662">
        <f>H35+H38+H39+H40+H43+H46+H47+H48</f>
        <v>57260.546627488497</v>
      </c>
      <c r="I49" s="1663">
        <f>G49+H49</f>
        <v>119225.06261257533</v>
      </c>
      <c r="J49" s="1681"/>
      <c r="K49" s="1681"/>
      <c r="L49" s="1681"/>
    </row>
    <row r="50" spans="2:12" ht="18.75" x14ac:dyDescent="0.3">
      <c r="B50" s="465" t="s">
        <v>702</v>
      </c>
      <c r="C50" s="1892"/>
      <c r="D50" s="1893"/>
      <c r="E50" s="1677"/>
      <c r="F50" s="466">
        <f>SUM(F9:F48)</f>
        <v>81</v>
      </c>
      <c r="G50" s="1664">
        <f>G49+G33+G23+G17</f>
        <v>454577.61626663746</v>
      </c>
      <c r="H50" s="1664">
        <f>H49+H33+H23+H17</f>
        <v>118925.75068786072</v>
      </c>
      <c r="I50" s="1665">
        <f>I49+I33+I23+I17</f>
        <v>573503.36695449823</v>
      </c>
      <c r="J50" s="1681"/>
      <c r="K50" s="1681"/>
      <c r="L50" s="1681"/>
    </row>
    <row r="51" spans="2:12" ht="18" customHeight="1" x14ac:dyDescent="0.25">
      <c r="B51" s="1646" t="s">
        <v>627</v>
      </c>
      <c r="C51" s="1647"/>
      <c r="D51" s="1647"/>
      <c r="E51" s="1678"/>
      <c r="F51" s="1647"/>
      <c r="G51" s="1666"/>
      <c r="H51" s="1666"/>
      <c r="I51" s="1667"/>
      <c r="J51" s="1096"/>
      <c r="K51" s="1096"/>
      <c r="L51" s="1096"/>
    </row>
    <row r="52" spans="2:12" ht="18.75" x14ac:dyDescent="0.25">
      <c r="B52" s="467" t="s">
        <v>628</v>
      </c>
      <c r="C52" s="1892">
        <f>'Номенклатура продуктов'!D48</f>
        <v>10</v>
      </c>
      <c r="D52" s="1893"/>
      <c r="E52" s="1679" t="str">
        <f>'Номенклатура продуктов'!C48</f>
        <v>чел.час.</v>
      </c>
      <c r="F52" s="468"/>
      <c r="G52" s="1657"/>
      <c r="H52" s="1657"/>
      <c r="I52" s="1668">
        <f>'ПРОЦ-сумма'!I63+'ТРАНСП 1'!R65</f>
        <v>104.95613857044857</v>
      </c>
      <c r="J52" s="386"/>
      <c r="K52" s="386"/>
      <c r="L52" s="386"/>
    </row>
    <row r="53" spans="2:12" ht="18.75" x14ac:dyDescent="0.25">
      <c r="B53" s="467" t="s">
        <v>629</v>
      </c>
      <c r="C53" s="1892">
        <f>'Номенклатура продуктов'!D49</f>
        <v>10</v>
      </c>
      <c r="D53" s="1893"/>
      <c r="E53" s="1679" t="str">
        <f>'Номенклатура продуктов'!C49</f>
        <v>авт.-час.</v>
      </c>
      <c r="F53" s="468"/>
      <c r="G53" s="1657"/>
      <c r="H53" s="1657"/>
      <c r="I53" s="1668">
        <f>'ПРОЦ-сумма'!I64+'ТРАНСП 1'!R66</f>
        <v>258.99063714329026</v>
      </c>
      <c r="J53" s="386"/>
      <c r="K53" s="386"/>
      <c r="L53" s="386"/>
    </row>
    <row r="54" spans="2:12" ht="18.75" x14ac:dyDescent="0.25">
      <c r="B54" s="467" t="s">
        <v>637</v>
      </c>
      <c r="C54" s="1892">
        <f>'Номенклатура продуктов'!D50</f>
        <v>1</v>
      </c>
      <c r="D54" s="1893"/>
      <c r="E54" s="1673" t="s">
        <v>939</v>
      </c>
      <c r="F54" s="468"/>
      <c r="G54" s="1657"/>
      <c r="H54" s="1657"/>
      <c r="I54" s="1668">
        <f>'ПРОЦ-сумма'!I65+'ТРАНСП 1'!R67</f>
        <v>32.686269788120327</v>
      </c>
      <c r="J54" s="386"/>
      <c r="K54" s="386"/>
      <c r="L54" s="386"/>
    </row>
    <row r="55" spans="2:12" ht="38.25" thickBot="1" x14ac:dyDescent="0.3">
      <c r="B55" s="469" t="s">
        <v>641</v>
      </c>
      <c r="C55" s="1892"/>
      <c r="D55" s="1893"/>
      <c r="E55" s="1680"/>
      <c r="F55" s="470"/>
      <c r="G55" s="1669"/>
      <c r="H55" s="1669"/>
      <c r="I55" s="1670">
        <f>SUM(I52:I54)</f>
        <v>396.63304550185916</v>
      </c>
      <c r="J55" s="386"/>
      <c r="K55" s="386"/>
      <c r="L55" s="386"/>
    </row>
    <row r="56" spans="2:12" s="472" customFormat="1" ht="24.75" customHeight="1" thickBot="1" x14ac:dyDescent="0.35">
      <c r="B56" s="1685" t="s">
        <v>694</v>
      </c>
      <c r="C56" s="471"/>
      <c r="D56" s="471"/>
      <c r="E56" s="471"/>
      <c r="F56" s="471"/>
      <c r="G56" s="1671"/>
      <c r="H56" s="1671"/>
      <c r="I56" s="1672">
        <f>I50+I55</f>
        <v>573900.00000000012</v>
      </c>
      <c r="J56" s="1097"/>
      <c r="K56" s="1097"/>
      <c r="L56" s="1097"/>
    </row>
    <row r="58" spans="2:12" x14ac:dyDescent="0.25">
      <c r="B58" s="473" t="s">
        <v>661</v>
      </c>
    </row>
    <row r="59" spans="2:12" ht="15.75" thickBot="1" x14ac:dyDescent="0.3"/>
    <row r="60" spans="2:12" ht="42.75" customHeight="1" x14ac:dyDescent="0.25">
      <c r="B60" s="1908" t="s">
        <v>574</v>
      </c>
      <c r="C60" s="1902" t="s">
        <v>933</v>
      </c>
      <c r="D60" s="1903"/>
      <c r="E60" s="1904" t="s">
        <v>932</v>
      </c>
      <c r="F60" s="1905"/>
      <c r="G60" s="1899" t="s">
        <v>924</v>
      </c>
      <c r="H60" s="1900"/>
      <c r="I60" s="1900"/>
      <c r="J60" s="1900"/>
      <c r="K60" s="1900"/>
      <c r="L60" s="1901"/>
    </row>
    <row r="61" spans="2:12" x14ac:dyDescent="0.25">
      <c r="B61" s="1919"/>
      <c r="C61" s="1700" t="s">
        <v>903</v>
      </c>
      <c r="D61" s="1363" t="s">
        <v>646</v>
      </c>
      <c r="E61" s="1363" t="s">
        <v>709</v>
      </c>
      <c r="F61" s="1620" t="s">
        <v>710</v>
      </c>
      <c r="G61" s="1704" t="s">
        <v>584</v>
      </c>
      <c r="H61" s="474" t="s">
        <v>585</v>
      </c>
      <c r="I61" s="474" t="s">
        <v>22</v>
      </c>
      <c r="J61" s="474" t="s">
        <v>586</v>
      </c>
      <c r="K61" s="474" t="s">
        <v>662</v>
      </c>
      <c r="L61" s="1705" t="s">
        <v>484</v>
      </c>
    </row>
    <row r="62" spans="2:12" ht="25.5" x14ac:dyDescent="0.25">
      <c r="B62" s="1684" t="s">
        <v>934</v>
      </c>
      <c r="C62" s="1701">
        <f>'ИТОГОВЫЙ РЕЗУЛЬТАТ'!C26</f>
        <v>70</v>
      </c>
      <c r="D62" s="1698" t="s">
        <v>809</v>
      </c>
      <c r="E62" s="476"/>
      <c r="F62" s="1702"/>
      <c r="G62" s="1706">
        <f>'Затраты  СТ (А) '!C48+'Затраты  СТ (А) '!C58</f>
        <v>79176.948787393645</v>
      </c>
      <c r="H62" s="1686">
        <f>'Затраты  СТ (А) '!K48+'Затраты  СТ (А) '!K58</f>
        <v>36307.36600128928</v>
      </c>
      <c r="I62" s="1686"/>
      <c r="J62" s="1687">
        <f>'Затраты  СТ (А) '!T66+'Затраты  СТ (А) '!T74</f>
        <v>36756.673804664169</v>
      </c>
      <c r="K62" s="1688"/>
      <c r="L62" s="1707">
        <f t="shared" ref="L62:L67" si="0">SUM(G62:K62)</f>
        <v>152240.98859334708</v>
      </c>
    </row>
    <row r="63" spans="2:12" ht="15.75" x14ac:dyDescent="0.25">
      <c r="B63" s="1684" t="s">
        <v>578</v>
      </c>
      <c r="C63" s="1701">
        <f>'ИТОГОВЫЙ РЕЗУЛЬТАТ'!C29</f>
        <v>50</v>
      </c>
      <c r="D63" s="1698" t="s">
        <v>809</v>
      </c>
      <c r="E63" s="476"/>
      <c r="F63" s="1702"/>
      <c r="G63" s="1706">
        <f>'Затраты  СТ (А) '!C49</f>
        <v>42115.398291166835</v>
      </c>
      <c r="H63" s="1686">
        <f>'Затраты  СТ (А) '!K49</f>
        <v>19312.428724090038</v>
      </c>
      <c r="I63" s="1686"/>
      <c r="J63" s="1689">
        <f>'Затраты  СТ (А) '!T78</f>
        <v>27420.928411098066</v>
      </c>
      <c r="K63" s="1688"/>
      <c r="L63" s="1707">
        <f t="shared" si="0"/>
        <v>88848.755426354939</v>
      </c>
    </row>
    <row r="64" spans="2:12" ht="15.75" x14ac:dyDescent="0.25">
      <c r="B64" s="1684" t="s">
        <v>581</v>
      </c>
      <c r="C64" s="1701"/>
      <c r="D64" s="1699" t="s">
        <v>936</v>
      </c>
      <c r="E64" s="477"/>
      <c r="F64" s="1703"/>
      <c r="G64" s="1706"/>
      <c r="H64" s="1686"/>
      <c r="I64" s="1686"/>
      <c r="J64" s="1686"/>
      <c r="K64" s="1686">
        <f>'ИТОГИ ОСН'!P28</f>
        <v>845.5848530156436</v>
      </c>
      <c r="L64" s="1707">
        <f t="shared" si="0"/>
        <v>845.5848530156436</v>
      </c>
    </row>
    <row r="65" spans="2:12" ht="25.5" x14ac:dyDescent="0.25">
      <c r="B65" s="1684" t="s">
        <v>927</v>
      </c>
      <c r="C65" s="1701">
        <f>'ИТОГОВЫЙ РЕЗУЛЬТАТ'!C31</f>
        <v>10</v>
      </c>
      <c r="D65" s="1698" t="s">
        <v>935</v>
      </c>
      <c r="E65" s="476"/>
      <c r="F65" s="1702"/>
      <c r="G65" s="1706"/>
      <c r="H65" s="1686">
        <f>'Затраты  СТ (А) '!K17</f>
        <v>3758.0942382013045</v>
      </c>
      <c r="I65" s="1686"/>
      <c r="J65" s="1690">
        <f>'Затраты  СТ (А) '!T13+'Затраты  СТ (А) '!T37+'Затраты  СТ (А) '!T63</f>
        <v>6568.677503391129</v>
      </c>
      <c r="K65" s="1688"/>
      <c r="L65" s="1707">
        <f t="shared" si="0"/>
        <v>10326.771741592434</v>
      </c>
    </row>
    <row r="66" spans="2:12" ht="26.25" thickBot="1" x14ac:dyDescent="0.3">
      <c r="B66" s="1715" t="s">
        <v>577</v>
      </c>
      <c r="C66" s="1716">
        <f>'ИТОГОВЫЙ РЕЗУЛЬТАТ'!C32</f>
        <v>120</v>
      </c>
      <c r="D66" s="1729" t="s">
        <v>937</v>
      </c>
      <c r="E66" s="1730"/>
      <c r="F66" s="1731"/>
      <c r="G66" s="1732"/>
      <c r="H66" s="1733"/>
      <c r="I66" s="1733">
        <f>'Затраты  СТ (А) '!O13</f>
        <v>18246.154719193619</v>
      </c>
      <c r="J66" s="1733"/>
      <c r="K66" s="1734"/>
      <c r="L66" s="1708">
        <f t="shared" si="0"/>
        <v>18246.154719193619</v>
      </c>
    </row>
    <row r="67" spans="2:12" ht="19.5" thickBot="1" x14ac:dyDescent="0.35">
      <c r="B67" s="1722" t="s">
        <v>420</v>
      </c>
      <c r="C67" s="1723"/>
      <c r="D67" s="1723"/>
      <c r="E67" s="1724"/>
      <c r="F67" s="1735"/>
      <c r="G67" s="1736">
        <f>SUM(G62:G66)</f>
        <v>121292.34707856047</v>
      </c>
      <c r="H67" s="1737">
        <f>SUM(H62:H66)</f>
        <v>59377.888963580619</v>
      </c>
      <c r="I67" s="1737">
        <f>SUM(I62:I66)</f>
        <v>18246.154719193619</v>
      </c>
      <c r="J67" s="1737">
        <f>SUM(J62:J66)</f>
        <v>70746.279719153361</v>
      </c>
      <c r="K67" s="1738">
        <f>SUM(K62:K66)</f>
        <v>845.5848530156436</v>
      </c>
      <c r="L67" s="1691">
        <f t="shared" si="0"/>
        <v>270508.25533350377</v>
      </c>
    </row>
    <row r="69" spans="2:12" ht="15.75" thickBot="1" x14ac:dyDescent="0.3"/>
    <row r="70" spans="2:12" ht="39.75" customHeight="1" x14ac:dyDescent="0.25">
      <c r="B70" s="1908" t="s">
        <v>583</v>
      </c>
      <c r="C70" s="1902" t="s">
        <v>933</v>
      </c>
      <c r="D70" s="1903"/>
      <c r="E70" s="1904" t="s">
        <v>923</v>
      </c>
      <c r="F70" s="1905"/>
      <c r="G70" s="1899" t="s">
        <v>924</v>
      </c>
      <c r="H70" s="1900"/>
      <c r="I70" s="1900"/>
      <c r="J70" s="1900"/>
      <c r="K70" s="1900"/>
      <c r="L70" s="1901"/>
    </row>
    <row r="71" spans="2:12" ht="15.75" customHeight="1" x14ac:dyDescent="0.25">
      <c r="B71" s="1919"/>
      <c r="C71" s="1700" t="s">
        <v>903</v>
      </c>
      <c r="D71" s="1363" t="s">
        <v>646</v>
      </c>
      <c r="E71" s="1363" t="s">
        <v>709</v>
      </c>
      <c r="F71" s="1620" t="s">
        <v>710</v>
      </c>
      <c r="G71" s="1704" t="s">
        <v>584</v>
      </c>
      <c r="H71" s="474" t="s">
        <v>585</v>
      </c>
      <c r="I71" s="474" t="s">
        <v>22</v>
      </c>
      <c r="J71" s="474" t="s">
        <v>586</v>
      </c>
      <c r="K71" s="474" t="s">
        <v>590</v>
      </c>
      <c r="L71" s="1705" t="s">
        <v>484</v>
      </c>
    </row>
    <row r="72" spans="2:12" ht="25.5" x14ac:dyDescent="0.25">
      <c r="B72" s="1684" t="s">
        <v>925</v>
      </c>
      <c r="C72" s="1701">
        <f>'ИТОГОВЫЙ РЕЗУЛЬТАТ'!C36</f>
        <v>20</v>
      </c>
      <c r="D72" s="1698" t="s">
        <v>809</v>
      </c>
      <c r="E72" s="478"/>
      <c r="F72" s="1709"/>
      <c r="G72" s="1712">
        <f>'Затраты СТ (Б) '!C21+'Затраты СТ (Б) '!C27</f>
        <v>88.786409566642575</v>
      </c>
      <c r="H72" s="1657">
        <f>'Затраты СТ (Б) '!K21+'Затраты СТ (Б) '!K27</f>
        <v>82.12742884914438</v>
      </c>
      <c r="I72" s="1657"/>
      <c r="J72" s="1692">
        <f>'Затраты СТ (Б) '!T16+'Затраты СТ (Б) '!T25</f>
        <v>1479.647521745319</v>
      </c>
      <c r="K72" s="1657"/>
      <c r="L72" s="1713">
        <f t="shared" ref="L72:L80" si="1">SUM(G72:K72)</f>
        <v>1650.561360161106</v>
      </c>
    </row>
    <row r="73" spans="2:12" ht="25.5" x14ac:dyDescent="0.25">
      <c r="B73" s="1684" t="s">
        <v>575</v>
      </c>
      <c r="C73" s="1701">
        <f>'ИТОГОВЫЙ РЕЗУЛЬТАТ'!C38</f>
        <v>5</v>
      </c>
      <c r="D73" s="1698" t="s">
        <v>935</v>
      </c>
      <c r="E73" s="478"/>
      <c r="F73" s="1709"/>
      <c r="G73" s="1712"/>
      <c r="H73" s="1657">
        <f>'Затраты СТ (Б) '!K15</f>
        <v>21.13962132539109</v>
      </c>
      <c r="I73" s="1657"/>
      <c r="J73" s="1693">
        <f>'Затраты СТ (Б) '!T11</f>
        <v>378.99604931186957</v>
      </c>
      <c r="K73" s="1657"/>
      <c r="L73" s="1713">
        <f t="shared" si="1"/>
        <v>400.13567063726066</v>
      </c>
    </row>
    <row r="74" spans="2:12" ht="25.5" x14ac:dyDescent="0.25">
      <c r="B74" s="1684" t="s">
        <v>582</v>
      </c>
      <c r="C74" s="1701">
        <f>'ИТОГОВЫЙ РЕЗУЛЬТАТ'!C39</f>
        <v>10</v>
      </c>
      <c r="D74" s="1729" t="s">
        <v>937</v>
      </c>
      <c r="E74" s="478"/>
      <c r="F74" s="1709"/>
      <c r="G74" s="1712"/>
      <c r="H74" s="1657"/>
      <c r="I74" s="1657">
        <f>'Затраты СТ (Б) '!$O$13*C74/'Балансы СТ (Б)'!$V$10</f>
        <v>84.55848530156436</v>
      </c>
      <c r="J74" s="1657"/>
      <c r="K74" s="1657"/>
      <c r="L74" s="1713">
        <f t="shared" si="1"/>
        <v>84.55848530156436</v>
      </c>
    </row>
    <row r="75" spans="2:12" ht="25.5" x14ac:dyDescent="0.25">
      <c r="B75" s="1684" t="s">
        <v>926</v>
      </c>
      <c r="C75" s="1701">
        <f>'ИТОГОВЫЙ РЕЗУЛЬТАТ'!C41</f>
        <v>70</v>
      </c>
      <c r="D75" s="1698" t="s">
        <v>809</v>
      </c>
      <c r="E75" s="1362"/>
      <c r="F75" s="1710"/>
      <c r="G75" s="1712">
        <f>'Затраты СТ (Б) '!C43+'Затраты СТ (Б) '!C53</f>
        <v>534.67698114029599</v>
      </c>
      <c r="H75" s="1657">
        <f>'Затраты СТ (Б) '!K43+'Затраты СТ (Б) '!K53</f>
        <v>494.57620755477387</v>
      </c>
      <c r="I75" s="1657"/>
      <c r="J75" s="1694">
        <f>'Затраты СТ (Б) '!T65+'Затраты СТ (Б) '!T73</f>
        <v>20954.542571902999</v>
      </c>
      <c r="K75" s="1657"/>
      <c r="L75" s="1713">
        <f t="shared" si="1"/>
        <v>21983.79576059807</v>
      </c>
    </row>
    <row r="76" spans="2:12" ht="15.75" x14ac:dyDescent="0.25">
      <c r="B76" s="1684" t="s">
        <v>578</v>
      </c>
      <c r="C76" s="1701">
        <f>'ИТОГОВЫЙ РЕЗУЛЬТАТ'!C44</f>
        <v>40</v>
      </c>
      <c r="D76" s="1698" t="s">
        <v>809</v>
      </c>
      <c r="E76" s="1362"/>
      <c r="F76" s="1710"/>
      <c r="G76" s="1712">
        <f>'Затраты СТ (Б) '!C44</f>
        <v>188.01827908230189</v>
      </c>
      <c r="H76" s="1657">
        <f>'Затраты СТ (Б) '!K44+'Затраты СТ (Б) '!K47</f>
        <v>173.91690815112929</v>
      </c>
      <c r="I76" s="1657"/>
      <c r="J76" s="1695">
        <f>'Затраты СТ (Б) '!T77</f>
        <v>25410.347324791146</v>
      </c>
      <c r="K76" s="1657"/>
      <c r="L76" s="1714">
        <f t="shared" si="1"/>
        <v>25772.282512024576</v>
      </c>
    </row>
    <row r="77" spans="2:12" ht="15.75" x14ac:dyDescent="0.25">
      <c r="B77" s="1684" t="s">
        <v>581</v>
      </c>
      <c r="C77" s="1701"/>
      <c r="D77" s="1699" t="s">
        <v>936</v>
      </c>
      <c r="E77" s="479"/>
      <c r="F77" s="1711">
        <f>'ИТОГИ ОСН'!P29</f>
        <v>845.5848530156436</v>
      </c>
      <c r="G77" s="1712"/>
      <c r="H77" s="1657"/>
      <c r="I77" s="1657"/>
      <c r="J77" s="1657"/>
      <c r="K77" s="1657">
        <f>'ИТОГИ ОСН'!P29</f>
        <v>845.5848530156436</v>
      </c>
      <c r="L77" s="1713">
        <f t="shared" si="1"/>
        <v>845.5848530156436</v>
      </c>
    </row>
    <row r="78" spans="2:12" ht="25.5" x14ac:dyDescent="0.25">
      <c r="B78" s="1684" t="s">
        <v>927</v>
      </c>
      <c r="C78" s="1701">
        <f>'ИТОГОВЫЙ РЕЗУЛЬТАТ'!C46</f>
        <v>10</v>
      </c>
      <c r="D78" s="1698" t="s">
        <v>935</v>
      </c>
      <c r="E78" s="1362"/>
      <c r="F78" s="1710"/>
      <c r="G78" s="1712"/>
      <c r="H78" s="1657">
        <f>'Затраты СТ (Б) '!K17</f>
        <v>42.27924265078218</v>
      </c>
      <c r="I78" s="1657"/>
      <c r="J78" s="1696">
        <f>'Затраты СТ (Б) '!T13+'Затраты СТ (Б) '!T36+'Затраты СТ (Б) '!T62</f>
        <v>4939.7949122669306</v>
      </c>
      <c r="K78" s="1657"/>
      <c r="L78" s="1713">
        <f t="shared" si="1"/>
        <v>4982.0741549177128</v>
      </c>
    </row>
    <row r="79" spans="2:12" ht="25.5" x14ac:dyDescent="0.25">
      <c r="B79" s="1684" t="s">
        <v>577</v>
      </c>
      <c r="C79" s="1701">
        <f>'ИТОГОВЫЙ РЕЗУЛЬТАТ'!C47</f>
        <v>30</v>
      </c>
      <c r="D79" s="1729" t="s">
        <v>937</v>
      </c>
      <c r="E79" s="1362"/>
      <c r="F79" s="1710"/>
      <c r="G79" s="1712"/>
      <c r="H79" s="1657"/>
      <c r="I79" s="1657">
        <f>'Затраты СТ (Б) '!$O$13*C79/'Балансы СТ (Б)'!$V$10</f>
        <v>253.67545590469308</v>
      </c>
      <c r="J79" s="1657"/>
      <c r="K79" s="1657"/>
      <c r="L79" s="1713">
        <f t="shared" si="1"/>
        <v>253.67545590469308</v>
      </c>
    </row>
    <row r="80" spans="2:12" ht="39" thickBot="1" x14ac:dyDescent="0.3">
      <c r="B80" s="1715" t="s">
        <v>931</v>
      </c>
      <c r="C80" s="1716">
        <f>'ИТОГОВЫЙ РЕЗУЛЬТАТ'!C48</f>
        <v>10</v>
      </c>
      <c r="D80" s="1698" t="s">
        <v>938</v>
      </c>
      <c r="E80" s="1717"/>
      <c r="F80" s="1718"/>
      <c r="G80" s="1719">
        <f>'Затраты СТ (Б) '!C26+'Затраты СТ (Б) '!C37+'Затраты СТ (Б) '!C52</f>
        <v>34.103183226402976</v>
      </c>
      <c r="H80" s="1720">
        <f>'Затраты СТ (Б) '!K26+'Затраты СТ (Б) '!K37+'Затраты СТ (Б) '!K52</f>
        <v>31.545444484422756</v>
      </c>
      <c r="I80" s="1720"/>
      <c r="J80" s="1721">
        <f>'Затраты СТ (Б) '!T19+'Затраты СТ (Б) '!T24+'Затраты СТ (Б) '!T49+'Затраты СТ (Б) '!T72+'Затраты СТ (Б) '!T44+'Затраты СТ (Б) '!T68</f>
        <v>5926.1991048153905</v>
      </c>
      <c r="K80" s="1720"/>
      <c r="L80" s="1714">
        <f t="shared" si="1"/>
        <v>5991.8477325262165</v>
      </c>
    </row>
    <row r="81" spans="2:12" ht="19.5" thickBot="1" x14ac:dyDescent="0.35">
      <c r="B81" s="1722" t="s">
        <v>420</v>
      </c>
      <c r="C81" s="1723"/>
      <c r="D81" s="1723"/>
      <c r="E81" s="1724"/>
      <c r="F81" s="1725"/>
      <c r="G81" s="1726">
        <f t="shared" ref="G81:L81" si="2">SUM(G72:G80)</f>
        <v>845.58485301564338</v>
      </c>
      <c r="H81" s="1727">
        <f t="shared" si="2"/>
        <v>845.5848530156436</v>
      </c>
      <c r="I81" s="1727">
        <f t="shared" si="2"/>
        <v>338.23394120625744</v>
      </c>
      <c r="J81" s="1727">
        <f t="shared" si="2"/>
        <v>59089.527484833656</v>
      </c>
      <c r="K81" s="1728">
        <f t="shared" si="2"/>
        <v>845.5848530156436</v>
      </c>
      <c r="L81" s="1697">
        <f t="shared" si="2"/>
        <v>61964.515985086844</v>
      </c>
    </row>
  </sheetData>
  <mergeCells count="63">
    <mergeCell ref="B1:L1"/>
    <mergeCell ref="C14:D14"/>
    <mergeCell ref="C15:D15"/>
    <mergeCell ref="C16:D16"/>
    <mergeCell ref="C17:D17"/>
    <mergeCell ref="B70:B71"/>
    <mergeCell ref="B60:B61"/>
    <mergeCell ref="C2:F2"/>
    <mergeCell ref="C3:E3"/>
    <mergeCell ref="G2:I2"/>
    <mergeCell ref="F3:F4"/>
    <mergeCell ref="G3:G4"/>
    <mergeCell ref="H3:H4"/>
    <mergeCell ref="I3:I4"/>
    <mergeCell ref="C19:D19"/>
    <mergeCell ref="J2:L2"/>
    <mergeCell ref="G70:L70"/>
    <mergeCell ref="G60:L60"/>
    <mergeCell ref="C60:D60"/>
    <mergeCell ref="C70:D70"/>
    <mergeCell ref="E60:F60"/>
    <mergeCell ref="E70:F70"/>
    <mergeCell ref="L3:L4"/>
    <mergeCell ref="K3:K4"/>
    <mergeCell ref="J3:J4"/>
    <mergeCell ref="C4:D4"/>
    <mergeCell ref="C5:D5"/>
    <mergeCell ref="C6:D6"/>
    <mergeCell ref="C9:D12"/>
    <mergeCell ref="C13:D13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4:D54"/>
    <mergeCell ref="C55:D55"/>
    <mergeCell ref="C50:D50"/>
    <mergeCell ref="C47:D47"/>
    <mergeCell ref="C48:D48"/>
    <mergeCell ref="C49:D49"/>
    <mergeCell ref="C52:D52"/>
    <mergeCell ref="C53:D5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O65"/>
  <sheetViews>
    <sheetView workbookViewId="0">
      <selection activeCell="I63" sqref="I63"/>
    </sheetView>
  </sheetViews>
  <sheetFormatPr defaultRowHeight="15" x14ac:dyDescent="0.25"/>
  <cols>
    <col min="1" max="1" width="20.42578125" style="397" customWidth="1"/>
    <col min="2" max="2" width="37.85546875" style="397" customWidth="1"/>
    <col min="3" max="4" width="8" style="372" customWidth="1"/>
    <col min="5" max="5" width="8.140625" style="372" customWidth="1"/>
    <col min="6" max="6" width="10" style="372" customWidth="1"/>
    <col min="7" max="7" width="10" style="373" customWidth="1"/>
    <col min="8" max="8" width="9" style="373" customWidth="1"/>
    <col min="9" max="9" width="13" style="404" customWidth="1"/>
    <col min="10" max="10" width="13" style="413" customWidth="1"/>
    <col min="11" max="11" width="18.7109375" style="373" customWidth="1"/>
    <col min="12" max="12" width="15.85546875" style="373" customWidth="1"/>
    <col min="13" max="14" width="13.42578125" style="483" customWidth="1"/>
    <col min="15" max="20" width="13.42578125" style="373" customWidth="1"/>
    <col min="21" max="41" width="9.140625" style="374"/>
    <col min="42" max="16384" width="9.140625" style="373"/>
  </cols>
  <sheetData>
    <row r="1" spans="1:41" ht="21.75" thickBot="1" x14ac:dyDescent="0.4">
      <c r="D1" s="412"/>
      <c r="E1" s="412"/>
      <c r="F1" s="412"/>
      <c r="G1" s="412"/>
      <c r="H1" s="412"/>
      <c r="I1" s="480"/>
      <c r="K1" s="481">
        <f>SUM(C6:H57)</f>
        <v>573899.99999999977</v>
      </c>
      <c r="L1" s="373" t="s">
        <v>419</v>
      </c>
      <c r="M1" s="482">
        <f>SUM(C6:H49)</f>
        <v>502533.4920257082</v>
      </c>
    </row>
    <row r="2" spans="1:41" x14ac:dyDescent="0.25">
      <c r="D2" s="412"/>
      <c r="E2" s="412"/>
      <c r="F2" s="412"/>
      <c r="G2" s="412"/>
      <c r="H2" s="412"/>
      <c r="I2" s="480"/>
      <c r="J2" s="484"/>
      <c r="L2" s="373" t="s">
        <v>418</v>
      </c>
      <c r="M2" s="482">
        <f>SUM(H51:H57)</f>
        <v>71366.507974291846</v>
      </c>
    </row>
    <row r="3" spans="1:41" ht="15.75" thickBot="1" x14ac:dyDescent="0.3">
      <c r="J3" s="485"/>
    </row>
    <row r="4" spans="1:41" s="378" customFormat="1" ht="15" customHeight="1" thickBot="1" x14ac:dyDescent="0.25">
      <c r="A4" s="397"/>
      <c r="B4" s="1947" t="s">
        <v>417</v>
      </c>
      <c r="C4" s="1948"/>
      <c r="D4" s="1948"/>
      <c r="E4" s="1948"/>
      <c r="F4" s="1948"/>
      <c r="G4" s="1948"/>
      <c r="H4" s="1949"/>
      <c r="I4" s="1945" t="s">
        <v>544</v>
      </c>
      <c r="J4" s="1946"/>
      <c r="M4" s="486"/>
      <c r="N4" s="486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</row>
    <row r="5" spans="1:41" s="394" customFormat="1" ht="15.75" customHeight="1" x14ac:dyDescent="0.2">
      <c r="A5" s="487"/>
      <c r="B5" s="94" t="s">
        <v>387</v>
      </c>
      <c r="C5" s="93" t="s">
        <v>386</v>
      </c>
      <c r="D5" s="93" t="s">
        <v>385</v>
      </c>
      <c r="E5" s="93" t="s">
        <v>384</v>
      </c>
      <c r="F5" s="93" t="s">
        <v>383</v>
      </c>
      <c r="G5" s="93" t="s">
        <v>382</v>
      </c>
      <c r="H5" s="93" t="s">
        <v>407</v>
      </c>
      <c r="I5" s="174" t="s">
        <v>545</v>
      </c>
      <c r="J5" s="175" t="s">
        <v>546</v>
      </c>
      <c r="K5" s="92"/>
      <c r="L5" s="70"/>
      <c r="M5" s="105"/>
      <c r="N5" s="104"/>
      <c r="O5" s="69"/>
      <c r="P5" s="69"/>
      <c r="Q5" s="69"/>
      <c r="R5" s="69"/>
      <c r="S5" s="69"/>
      <c r="T5" s="69"/>
    </row>
    <row r="6" spans="1:41" ht="24" x14ac:dyDescent="0.25">
      <c r="A6" s="1936" t="s">
        <v>380</v>
      </c>
      <c r="B6" s="86" t="s">
        <v>366</v>
      </c>
      <c r="C6" s="47"/>
      <c r="D6" s="47"/>
      <c r="E6" s="46"/>
      <c r="F6" s="46"/>
      <c r="G6" s="46"/>
      <c r="H6" s="29">
        <f>'Трудовые ресурсы'!N8+'Ресурсы ОС и НМА'!N8+'Ресурсы материальные'!G7</f>
        <v>10095.215424898834</v>
      </c>
      <c r="I6" s="176">
        <f>SUM(C6:H6)</f>
        <v>10095.215424898834</v>
      </c>
      <c r="J6" s="95">
        <v>10095.215424898834</v>
      </c>
      <c r="K6" s="85"/>
      <c r="L6" s="40"/>
      <c r="M6" s="49"/>
      <c r="N6" s="49"/>
      <c r="O6" s="40"/>
      <c r="P6" s="40"/>
      <c r="Q6" s="40"/>
      <c r="R6" s="40"/>
      <c r="S6" s="40"/>
      <c r="T6" s="40"/>
      <c r="U6" s="488"/>
      <c r="V6" s="488"/>
      <c r="W6" s="488"/>
      <c r="X6" s="488"/>
      <c r="Y6" s="488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73"/>
      <c r="AO6" s="373"/>
    </row>
    <row r="7" spans="1:41" x14ac:dyDescent="0.25">
      <c r="A7" s="1937"/>
      <c r="B7" s="86" t="s">
        <v>365</v>
      </c>
      <c r="C7" s="47"/>
      <c r="D7" s="47"/>
      <c r="E7" s="46"/>
      <c r="F7" s="46"/>
      <c r="G7" s="46"/>
      <c r="H7" s="29">
        <f>'Трудовые ресурсы'!N9+'Ресурсы ОС и НМА'!N9+'Ресурсы материальные'!G8</f>
        <v>10195.215424898834</v>
      </c>
      <c r="I7" s="176">
        <f t="shared" ref="I7:I40" si="0">SUM(C7:H7)</f>
        <v>10195.215424898834</v>
      </c>
      <c r="J7" s="95">
        <v>10195.215424898834</v>
      </c>
      <c r="K7" s="85"/>
      <c r="L7" s="40"/>
      <c r="M7" s="49"/>
      <c r="N7" s="49"/>
      <c r="O7" s="40"/>
      <c r="P7" s="40"/>
      <c r="Q7" s="40"/>
      <c r="R7" s="40"/>
      <c r="S7" s="40"/>
      <c r="T7" s="40"/>
      <c r="U7" s="488"/>
      <c r="V7" s="488"/>
      <c r="W7" s="488"/>
      <c r="X7" s="488"/>
      <c r="Y7" s="488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73"/>
      <c r="AO7" s="373"/>
    </row>
    <row r="8" spans="1:41" x14ac:dyDescent="0.25">
      <c r="A8" s="1936" t="s">
        <v>379</v>
      </c>
      <c r="B8" s="86" t="s">
        <v>367</v>
      </c>
      <c r="C8" s="47"/>
      <c r="D8" s="46"/>
      <c r="E8" s="46"/>
      <c r="F8" s="46"/>
      <c r="G8" s="46"/>
      <c r="H8" s="29">
        <f>'Трудовые ресурсы'!N11+'Ресурсы ОС и НМА'!N11+'Ресурсы материальные'!G10</f>
        <v>100</v>
      </c>
      <c r="I8" s="176">
        <f t="shared" si="0"/>
        <v>100</v>
      </c>
      <c r="J8" s="95">
        <v>100</v>
      </c>
      <c r="K8" s="85"/>
      <c r="L8" s="40"/>
      <c r="M8" s="49"/>
      <c r="N8" s="49"/>
      <c r="O8" s="40"/>
      <c r="P8" s="40"/>
      <c r="Q8" s="40"/>
      <c r="R8" s="40"/>
      <c r="S8" s="40"/>
      <c r="T8" s="40"/>
      <c r="U8" s="488"/>
      <c r="V8" s="488"/>
      <c r="W8" s="488"/>
      <c r="X8" s="488"/>
      <c r="Y8" s="488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73"/>
      <c r="AO8" s="373"/>
    </row>
    <row r="9" spans="1:41" ht="24" x14ac:dyDescent="0.25">
      <c r="A9" s="1937"/>
      <c r="B9" s="86" t="s">
        <v>366</v>
      </c>
      <c r="C9" s="47"/>
      <c r="D9" s="46"/>
      <c r="E9" s="46"/>
      <c r="F9" s="46"/>
      <c r="G9" s="46"/>
      <c r="H9" s="29">
        <f>'Трудовые ресурсы'!N12+'Ресурсы ОС и НМА'!N12+'Ресурсы материальные'!G11</f>
        <v>10095.215424898834</v>
      </c>
      <c r="I9" s="176">
        <f t="shared" si="0"/>
        <v>10095.215424898834</v>
      </c>
      <c r="J9" s="95">
        <v>10095.215424898834</v>
      </c>
      <c r="K9" s="85"/>
      <c r="L9" s="40"/>
      <c r="M9" s="49"/>
      <c r="N9" s="49"/>
      <c r="O9" s="40"/>
      <c r="P9" s="40"/>
      <c r="Q9" s="40"/>
      <c r="R9" s="40"/>
      <c r="S9" s="40"/>
      <c r="T9" s="40"/>
      <c r="U9" s="488"/>
      <c r="V9" s="488"/>
      <c r="W9" s="488"/>
      <c r="X9" s="488"/>
      <c r="Y9" s="488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73"/>
      <c r="AO9" s="373"/>
    </row>
    <row r="10" spans="1:41" x14ac:dyDescent="0.25">
      <c r="A10" s="1937"/>
      <c r="B10" s="86" t="s">
        <v>365</v>
      </c>
      <c r="C10" s="47"/>
      <c r="D10" s="46"/>
      <c r="E10" s="46"/>
      <c r="F10" s="46"/>
      <c r="G10" s="46"/>
      <c r="H10" s="29">
        <f>'Трудовые ресурсы'!N13+'Ресурсы ОС и НМА'!N13+'Ресурсы материальные'!G12</f>
        <v>0</v>
      </c>
      <c r="I10" s="176">
        <f t="shared" si="0"/>
        <v>0</v>
      </c>
      <c r="J10" s="95">
        <v>0</v>
      </c>
      <c r="K10" s="85"/>
      <c r="L10" s="40"/>
      <c r="M10" s="49"/>
      <c r="N10" s="49"/>
      <c r="O10" s="40"/>
      <c r="P10" s="40"/>
      <c r="Q10" s="40"/>
      <c r="R10" s="40"/>
      <c r="S10" s="40"/>
      <c r="T10" s="40"/>
      <c r="U10" s="488"/>
      <c r="V10" s="488"/>
      <c r="W10" s="488"/>
      <c r="X10" s="488"/>
      <c r="Y10" s="488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73"/>
      <c r="AO10" s="373"/>
    </row>
    <row r="11" spans="1:41" ht="27.75" customHeight="1" x14ac:dyDescent="0.25">
      <c r="A11" s="1936" t="s">
        <v>378</v>
      </c>
      <c r="B11" s="86" t="s">
        <v>367</v>
      </c>
      <c r="C11" s="29">
        <f>'Трудовые ресурсы'!I15+'Ресурсы ОС и НМА'!I15+'Ресурсы материальные'!B14</f>
        <v>100</v>
      </c>
      <c r="D11" s="46"/>
      <c r="E11" s="46"/>
      <c r="F11" s="46"/>
      <c r="G11" s="46"/>
      <c r="H11" s="46"/>
      <c r="I11" s="176">
        <f t="shared" si="0"/>
        <v>100</v>
      </c>
      <c r="J11" s="95">
        <v>100</v>
      </c>
      <c r="K11" s="85"/>
      <c r="L11" s="40"/>
      <c r="M11" s="49"/>
      <c r="N11" s="49"/>
      <c r="O11" s="40"/>
      <c r="P11" s="40"/>
      <c r="Q11" s="40"/>
      <c r="R11" s="40"/>
      <c r="S11" s="40"/>
      <c r="T11" s="40"/>
      <c r="U11" s="488"/>
      <c r="V11" s="488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73"/>
      <c r="AO11" s="373"/>
    </row>
    <row r="12" spans="1:41" ht="27.75" customHeight="1" x14ac:dyDescent="0.25">
      <c r="A12" s="1937"/>
      <c r="B12" s="86" t="s">
        <v>366</v>
      </c>
      <c r="C12" s="29">
        <f>'Трудовые ресурсы'!I16+'Ресурсы ОС и НМА'!I16+'Ресурсы материальные'!B15</f>
        <v>10095.215424898834</v>
      </c>
      <c r="D12" s="46"/>
      <c r="E12" s="46"/>
      <c r="F12" s="46"/>
      <c r="G12" s="46"/>
      <c r="H12" s="46"/>
      <c r="I12" s="176">
        <f t="shared" si="0"/>
        <v>10095.215424898834</v>
      </c>
      <c r="J12" s="95">
        <v>10095.215424898834</v>
      </c>
      <c r="K12" s="85"/>
      <c r="L12" s="40"/>
      <c r="M12" s="49"/>
      <c r="N12" s="49"/>
      <c r="O12" s="40"/>
      <c r="P12" s="40"/>
      <c r="Q12" s="40"/>
      <c r="R12" s="40"/>
      <c r="S12" s="40"/>
      <c r="T12" s="40"/>
      <c r="U12" s="488"/>
      <c r="V12" s="488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/>
      <c r="AM12" s="386"/>
      <c r="AN12" s="373"/>
      <c r="AO12" s="373"/>
    </row>
    <row r="13" spans="1:41" ht="27.75" customHeight="1" x14ac:dyDescent="0.25">
      <c r="A13" s="1941"/>
      <c r="B13" s="86" t="s">
        <v>365</v>
      </c>
      <c r="C13" s="29">
        <f>'Трудовые ресурсы'!I17+'Ресурсы ОС и НМА'!I17+'Ресурсы материальные'!B16</f>
        <v>10100</v>
      </c>
      <c r="D13" s="46"/>
      <c r="E13" s="46"/>
      <c r="F13" s="46"/>
      <c r="G13" s="46"/>
      <c r="H13" s="46"/>
      <c r="I13" s="176">
        <f t="shared" si="0"/>
        <v>10100</v>
      </c>
      <c r="J13" s="95">
        <v>10100</v>
      </c>
      <c r="K13" s="85"/>
      <c r="L13" s="40"/>
      <c r="M13" s="49"/>
      <c r="N13" s="49"/>
      <c r="O13" s="40"/>
      <c r="P13" s="40"/>
      <c r="Q13" s="40"/>
      <c r="R13" s="40"/>
      <c r="S13" s="40"/>
      <c r="T13" s="40"/>
      <c r="U13" s="488"/>
      <c r="V13" s="488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73"/>
      <c r="AO13" s="373"/>
    </row>
    <row r="14" spans="1:41" ht="24.75" customHeight="1" x14ac:dyDescent="0.25">
      <c r="A14" s="1936" t="s">
        <v>377</v>
      </c>
      <c r="B14" s="86" t="s">
        <v>367</v>
      </c>
      <c r="C14" s="47"/>
      <c r="D14" s="29">
        <f>'Трудовые ресурсы'!J19+'Ресурсы ОС и НМА'!J19+'Ресурсы материальные'!C18</f>
        <v>100</v>
      </c>
      <c r="E14" s="46"/>
      <c r="F14" s="46"/>
      <c r="G14" s="46"/>
      <c r="H14" s="46"/>
      <c r="I14" s="176">
        <f t="shared" si="0"/>
        <v>100</v>
      </c>
      <c r="J14" s="95">
        <v>100</v>
      </c>
      <c r="K14" s="85"/>
      <c r="L14" s="40"/>
      <c r="M14" s="49"/>
      <c r="N14" s="49"/>
      <c r="O14" s="52"/>
      <c r="P14" s="40"/>
      <c r="Q14" s="40"/>
      <c r="R14" s="40"/>
      <c r="S14" s="52"/>
      <c r="T14" s="40"/>
      <c r="U14" s="488"/>
      <c r="V14" s="488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6"/>
      <c r="AN14" s="373"/>
      <c r="AO14" s="373"/>
    </row>
    <row r="15" spans="1:41" ht="24.75" customHeight="1" x14ac:dyDescent="0.25">
      <c r="A15" s="1937"/>
      <c r="B15" s="86" t="s">
        <v>366</v>
      </c>
      <c r="C15" s="47"/>
      <c r="D15" s="29">
        <f>'Трудовые ресурсы'!J20+'Ресурсы ОС и НМА'!J20+'Ресурсы материальные'!C19</f>
        <v>10095.215424898834</v>
      </c>
      <c r="E15" s="46"/>
      <c r="F15" s="46"/>
      <c r="G15" s="46"/>
      <c r="H15" s="46"/>
      <c r="I15" s="176">
        <f t="shared" si="0"/>
        <v>10095.215424898834</v>
      </c>
      <c r="J15" s="95">
        <v>10095.215424898834</v>
      </c>
      <c r="K15" s="85"/>
      <c r="L15" s="40"/>
      <c r="M15" s="49"/>
      <c r="N15" s="49"/>
      <c r="O15" s="52"/>
      <c r="P15" s="40"/>
      <c r="Q15" s="40"/>
      <c r="R15" s="40"/>
      <c r="S15" s="52"/>
      <c r="T15" s="40"/>
      <c r="U15" s="488"/>
      <c r="V15" s="488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73"/>
      <c r="AO15" s="373"/>
    </row>
    <row r="16" spans="1:41" ht="24.75" customHeight="1" x14ac:dyDescent="0.25">
      <c r="A16" s="1941"/>
      <c r="B16" s="86" t="s">
        <v>365</v>
      </c>
      <c r="C16" s="47"/>
      <c r="D16" s="29">
        <f>'Трудовые ресурсы'!J21+'Ресурсы ОС и НМА'!J21+'Ресурсы материальные'!C20</f>
        <v>10100</v>
      </c>
      <c r="E16" s="46"/>
      <c r="F16" s="46"/>
      <c r="G16" s="46"/>
      <c r="H16" s="46"/>
      <c r="I16" s="176">
        <f t="shared" si="0"/>
        <v>10100</v>
      </c>
      <c r="J16" s="95">
        <v>10100</v>
      </c>
      <c r="K16" s="85"/>
      <c r="L16" s="40"/>
      <c r="M16" s="49"/>
      <c r="N16" s="49"/>
      <c r="O16" s="52"/>
      <c r="P16" s="40"/>
      <c r="Q16" s="40"/>
      <c r="R16" s="40"/>
      <c r="S16" s="52"/>
      <c r="T16" s="40"/>
      <c r="U16" s="488"/>
      <c r="V16" s="488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73"/>
      <c r="AO16" s="373"/>
    </row>
    <row r="17" spans="1:41" x14ac:dyDescent="0.25">
      <c r="A17" s="1933" t="s">
        <v>376</v>
      </c>
      <c r="B17" s="86" t="s">
        <v>367</v>
      </c>
      <c r="C17" s="47"/>
      <c r="D17" s="46"/>
      <c r="E17" s="46"/>
      <c r="F17" s="46"/>
      <c r="G17" s="46"/>
      <c r="H17" s="29">
        <f>'Трудовые ресурсы'!N23+'Ресурсы ОС и НМА'!N23+'Ресурсы материальные'!G22</f>
        <v>0</v>
      </c>
      <c r="I17" s="176">
        <f t="shared" si="0"/>
        <v>0</v>
      </c>
      <c r="J17" s="95">
        <v>0</v>
      </c>
      <c r="K17" s="85"/>
      <c r="L17" s="40"/>
      <c r="M17" s="49"/>
      <c r="N17" s="49"/>
      <c r="O17" s="40"/>
      <c r="P17" s="40"/>
      <c r="Q17" s="40"/>
      <c r="R17" s="40"/>
      <c r="S17" s="40"/>
      <c r="T17" s="40"/>
      <c r="U17" s="488"/>
      <c r="V17" s="488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73"/>
      <c r="AO17" s="373"/>
    </row>
    <row r="18" spans="1:41" ht="24" x14ac:dyDescent="0.25">
      <c r="A18" s="1934"/>
      <c r="B18" s="86" t="s">
        <v>366</v>
      </c>
      <c r="C18" s="47"/>
      <c r="D18" s="46"/>
      <c r="E18" s="46"/>
      <c r="F18" s="46"/>
      <c r="G18" s="46"/>
      <c r="H18" s="29">
        <f>'Трудовые ресурсы'!N24+'Ресурсы ОС и НМА'!N24+'Ресурсы материальные'!G23</f>
        <v>10095.215424898834</v>
      </c>
      <c r="I18" s="176">
        <f t="shared" si="0"/>
        <v>10095.215424898834</v>
      </c>
      <c r="J18" s="95">
        <v>10095.215424898834</v>
      </c>
      <c r="K18" s="85"/>
      <c r="L18" s="40"/>
      <c r="M18" s="49"/>
      <c r="N18" s="49"/>
      <c r="O18" s="40"/>
      <c r="P18" s="40"/>
      <c r="Q18" s="40"/>
      <c r="R18" s="40"/>
      <c r="S18" s="40"/>
      <c r="T18" s="40"/>
      <c r="U18" s="488"/>
      <c r="V18" s="488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73"/>
      <c r="AO18" s="373"/>
    </row>
    <row r="19" spans="1:41" x14ac:dyDescent="0.25">
      <c r="A19" s="1935"/>
      <c r="B19" s="86" t="s">
        <v>365</v>
      </c>
      <c r="C19" s="47"/>
      <c r="D19" s="46"/>
      <c r="E19" s="46"/>
      <c r="F19" s="46"/>
      <c r="G19" s="46"/>
      <c r="H19" s="29">
        <f>'Трудовые ресурсы'!N25+'Ресурсы ОС и НМА'!N25+'Ресурсы материальные'!G24</f>
        <v>10000</v>
      </c>
      <c r="I19" s="176">
        <f t="shared" si="0"/>
        <v>10000</v>
      </c>
      <c r="J19" s="95">
        <v>10000</v>
      </c>
      <c r="K19" s="85"/>
      <c r="L19" s="40"/>
      <c r="M19" s="49"/>
      <c r="N19" s="49"/>
      <c r="O19" s="40"/>
      <c r="P19" s="40"/>
      <c r="Q19" s="40"/>
      <c r="R19" s="40"/>
      <c r="S19" s="40"/>
      <c r="T19" s="40"/>
      <c r="U19" s="488"/>
      <c r="V19" s="488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73"/>
      <c r="AO19" s="373"/>
    </row>
    <row r="20" spans="1:41" ht="22.5" customHeight="1" x14ac:dyDescent="0.25">
      <c r="A20" s="1936" t="s">
        <v>375</v>
      </c>
      <c r="B20" s="86" t="s">
        <v>367</v>
      </c>
      <c r="C20" s="29">
        <f>'Трудовые ресурсы'!I27+'Ресурсы ОС и НМА'!I27+'Ресурсы материальные'!B26</f>
        <v>100000</v>
      </c>
      <c r="D20" s="46"/>
      <c r="E20" s="46"/>
      <c r="F20" s="46"/>
      <c r="G20" s="46"/>
      <c r="H20" s="46"/>
      <c r="I20" s="176">
        <f t="shared" si="0"/>
        <v>100000</v>
      </c>
      <c r="J20" s="95">
        <v>100</v>
      </c>
      <c r="K20" s="85"/>
      <c r="L20" s="40"/>
      <c r="M20" s="49"/>
      <c r="N20" s="49"/>
      <c r="O20" s="40"/>
      <c r="P20" s="40"/>
      <c r="Q20" s="40"/>
      <c r="R20" s="40"/>
      <c r="S20" s="40"/>
      <c r="T20" s="40"/>
      <c r="U20" s="488"/>
      <c r="V20" s="488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73"/>
      <c r="AO20" s="373"/>
    </row>
    <row r="21" spans="1:41" ht="22.5" customHeight="1" x14ac:dyDescent="0.25">
      <c r="A21" s="1937"/>
      <c r="B21" s="86" t="s">
        <v>366</v>
      </c>
      <c r="C21" s="29">
        <f>'Трудовые ресурсы'!I28+'Ресурсы ОС и НМА'!I28+'Ресурсы материальные'!B27</f>
        <v>10095.215424898834</v>
      </c>
      <c r="D21" s="46"/>
      <c r="E21" s="46"/>
      <c r="F21" s="46"/>
      <c r="G21" s="46"/>
      <c r="H21" s="46"/>
      <c r="I21" s="176">
        <f t="shared" si="0"/>
        <v>10095.215424898834</v>
      </c>
      <c r="J21" s="95">
        <v>10095.215424898834</v>
      </c>
      <c r="K21" s="85"/>
      <c r="L21" s="40"/>
      <c r="M21" s="49"/>
      <c r="N21" s="49"/>
      <c r="O21" s="40"/>
      <c r="P21" s="40"/>
      <c r="Q21" s="40"/>
      <c r="R21" s="40"/>
      <c r="S21" s="40"/>
      <c r="T21" s="40"/>
      <c r="U21" s="488"/>
      <c r="V21" s="488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73"/>
      <c r="AO21" s="373"/>
    </row>
    <row r="22" spans="1:41" ht="22.5" customHeight="1" x14ac:dyDescent="0.25">
      <c r="A22" s="1941"/>
      <c r="B22" s="86" t="s">
        <v>365</v>
      </c>
      <c r="C22" s="29">
        <f>'Трудовые ресурсы'!I29+'Ресурсы ОС и НМА'!I29+'Ресурсы материальные'!B28</f>
        <v>100</v>
      </c>
      <c r="D22" s="46"/>
      <c r="E22" s="46"/>
      <c r="F22" s="46"/>
      <c r="G22" s="46"/>
      <c r="H22" s="46"/>
      <c r="I22" s="176">
        <f t="shared" si="0"/>
        <v>100</v>
      </c>
      <c r="J22" s="95">
        <v>100</v>
      </c>
      <c r="K22" s="85"/>
      <c r="L22" s="40"/>
      <c r="M22" s="49"/>
      <c r="N22" s="49"/>
      <c r="O22" s="40"/>
      <c r="P22" s="40"/>
      <c r="Q22" s="40"/>
      <c r="R22" s="40"/>
      <c r="S22" s="40"/>
      <c r="T22" s="40"/>
      <c r="U22" s="488"/>
      <c r="V22" s="488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73"/>
      <c r="AO22" s="373"/>
    </row>
    <row r="23" spans="1:41" ht="24" customHeight="1" x14ac:dyDescent="0.25">
      <c r="A23" s="1936" t="s">
        <v>16</v>
      </c>
      <c r="B23" s="86" t="s">
        <v>367</v>
      </c>
      <c r="C23" s="47"/>
      <c r="D23" s="29">
        <f>'Трудовые ресурсы'!J31+'Ресурсы ОС и НМА'!J31+'Ресурсы материальные'!C30</f>
        <v>100000</v>
      </c>
      <c r="E23" s="46"/>
      <c r="F23" s="46"/>
      <c r="G23" s="46"/>
      <c r="H23" s="46"/>
      <c r="I23" s="176">
        <f t="shared" si="0"/>
        <v>100000</v>
      </c>
      <c r="J23" s="95">
        <v>100</v>
      </c>
      <c r="K23" s="85"/>
      <c r="L23" s="40"/>
      <c r="M23" s="49"/>
      <c r="N23" s="49"/>
      <c r="O23" s="45"/>
      <c r="P23" s="40"/>
      <c r="Q23" s="40"/>
      <c r="R23" s="40"/>
      <c r="S23" s="45"/>
      <c r="T23" s="40"/>
      <c r="U23" s="488"/>
      <c r="V23" s="488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73"/>
      <c r="AO23" s="373"/>
    </row>
    <row r="24" spans="1:41" ht="24" x14ac:dyDescent="0.25">
      <c r="A24" s="1937"/>
      <c r="B24" s="86" t="s">
        <v>366</v>
      </c>
      <c r="C24" s="47"/>
      <c r="D24" s="29">
        <f>'Трудовые ресурсы'!J32+'Ресурсы ОС и НМА'!J32+'Ресурсы материальные'!C31</f>
        <v>10095.215424898834</v>
      </c>
      <c r="E24" s="46"/>
      <c r="F24" s="46"/>
      <c r="G24" s="46"/>
      <c r="H24" s="46"/>
      <c r="I24" s="176">
        <f t="shared" si="0"/>
        <v>10095.215424898834</v>
      </c>
      <c r="J24" s="95">
        <v>10095.215424898834</v>
      </c>
      <c r="K24" s="85"/>
      <c r="L24" s="40"/>
      <c r="M24" s="49"/>
      <c r="N24" s="49"/>
      <c r="O24" s="45"/>
      <c r="P24" s="40"/>
      <c r="Q24" s="40"/>
      <c r="R24" s="40"/>
      <c r="S24" s="45"/>
      <c r="T24" s="40"/>
      <c r="U24" s="488"/>
      <c r="V24" s="488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73"/>
      <c r="AO24" s="373"/>
    </row>
    <row r="25" spans="1:41" ht="15.75" thickBot="1" x14ac:dyDescent="0.3">
      <c r="A25" s="1937"/>
      <c r="B25" s="86" t="s">
        <v>365</v>
      </c>
      <c r="C25" s="47"/>
      <c r="D25" s="29">
        <f>'Трудовые ресурсы'!J33+'Ресурсы ОС и НМА'!J33+'Ресурсы материальные'!C32</f>
        <v>10000</v>
      </c>
      <c r="E25" s="46"/>
      <c r="F25" s="46"/>
      <c r="G25" s="46"/>
      <c r="H25" s="46"/>
      <c r="I25" s="176">
        <f t="shared" si="0"/>
        <v>10000</v>
      </c>
      <c r="J25" s="95">
        <v>10000</v>
      </c>
      <c r="K25" s="85"/>
      <c r="L25" s="40"/>
      <c r="M25" s="49"/>
      <c r="N25" s="49"/>
      <c r="O25" s="45"/>
      <c r="P25" s="40"/>
      <c r="Q25" s="40"/>
      <c r="R25" s="40"/>
      <c r="S25" s="45"/>
      <c r="T25" s="40"/>
      <c r="U25" s="488"/>
      <c r="V25" s="488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73"/>
      <c r="AO25" s="373"/>
    </row>
    <row r="26" spans="1:41" ht="24" x14ac:dyDescent="0.25">
      <c r="A26" s="1938" t="s">
        <v>416</v>
      </c>
      <c r="B26" s="90" t="s">
        <v>374</v>
      </c>
      <c r="C26" s="47"/>
      <c r="D26" s="47"/>
      <c r="E26" s="489"/>
      <c r="F26" s="47"/>
      <c r="G26" s="29">
        <f>'Трудовые ресурсы'!M34+'Ресурсы ОС и НМА'!M34+'Ресурсы материальные'!F33</f>
        <v>100</v>
      </c>
      <c r="H26" s="47"/>
      <c r="I26" s="176">
        <f t="shared" si="0"/>
        <v>100</v>
      </c>
      <c r="J26" s="95">
        <v>100</v>
      </c>
      <c r="K26" s="85"/>
      <c r="L26" s="40"/>
      <c r="M26" s="49"/>
      <c r="N26" s="49"/>
      <c r="O26" s="40"/>
      <c r="P26" s="40"/>
      <c r="Q26" s="40"/>
      <c r="R26" s="40"/>
      <c r="S26" s="40"/>
      <c r="T26" s="40"/>
      <c r="U26" s="488"/>
      <c r="V26" s="488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73"/>
      <c r="AO26" s="373"/>
    </row>
    <row r="27" spans="1:41" ht="24" x14ac:dyDescent="0.25">
      <c r="A27" s="1939"/>
      <c r="B27" s="90" t="s">
        <v>373</v>
      </c>
      <c r="C27" s="47"/>
      <c r="D27" s="47"/>
      <c r="E27" s="489"/>
      <c r="F27" s="47"/>
      <c r="G27" s="29">
        <f>'Трудовые ресурсы'!M35+'Ресурсы ОС и НМА'!M35+'Ресурсы материальные'!F34</f>
        <v>100</v>
      </c>
      <c r="H27" s="47"/>
      <c r="I27" s="176">
        <f t="shared" si="0"/>
        <v>100</v>
      </c>
      <c r="J27" s="95">
        <v>100</v>
      </c>
      <c r="K27" s="85"/>
      <c r="L27" s="40"/>
      <c r="M27" s="49"/>
      <c r="N27" s="49"/>
      <c r="O27" s="40"/>
      <c r="P27" s="40"/>
      <c r="Q27" s="40"/>
      <c r="R27" s="40"/>
      <c r="S27" s="40"/>
      <c r="T27" s="40"/>
      <c r="U27" s="488"/>
      <c r="V27" s="488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73"/>
      <c r="AO27" s="373"/>
    </row>
    <row r="28" spans="1:41" x14ac:dyDescent="0.25">
      <c r="A28" s="1939"/>
      <c r="B28" s="90" t="s">
        <v>372</v>
      </c>
      <c r="C28" s="47"/>
      <c r="D28" s="47"/>
      <c r="E28" s="489"/>
      <c r="F28" s="47"/>
      <c r="G28" s="29">
        <f>'Трудовые ресурсы'!M36+'Ресурсы ОС и НМА'!M36+'Ресурсы материальные'!F35</f>
        <v>100</v>
      </c>
      <c r="H28" s="47"/>
      <c r="I28" s="176">
        <f t="shared" si="0"/>
        <v>100</v>
      </c>
      <c r="J28" s="95">
        <v>100</v>
      </c>
      <c r="K28" s="85"/>
      <c r="L28" s="40"/>
      <c r="M28" s="49"/>
      <c r="N28" s="49"/>
      <c r="O28" s="40"/>
      <c r="P28" s="40"/>
      <c r="Q28" s="40"/>
      <c r="R28" s="40"/>
      <c r="S28" s="40"/>
      <c r="T28" s="40"/>
      <c r="U28" s="488"/>
      <c r="V28" s="488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73"/>
      <c r="AO28" s="373"/>
    </row>
    <row r="29" spans="1:41" ht="24" x14ac:dyDescent="0.25">
      <c r="A29" s="1939"/>
      <c r="B29" s="89" t="s">
        <v>415</v>
      </c>
      <c r="C29" s="47"/>
      <c r="D29" s="47"/>
      <c r="E29" s="46"/>
      <c r="F29" s="29">
        <f>'Трудовые ресурсы'!L37+'Ресурсы ОС и НМА'!L37+'Ресурсы материальные'!E36</f>
        <v>100</v>
      </c>
      <c r="G29" s="483"/>
      <c r="H29" s="47"/>
      <c r="I29" s="176">
        <f t="shared" si="0"/>
        <v>100</v>
      </c>
      <c r="J29" s="95">
        <v>100</v>
      </c>
      <c r="K29" s="85"/>
      <c r="L29" s="40"/>
      <c r="M29" s="49"/>
      <c r="N29" s="49"/>
      <c r="O29" s="40"/>
      <c r="P29" s="40"/>
      <c r="Q29" s="40"/>
      <c r="R29" s="40"/>
      <c r="S29" s="40"/>
      <c r="T29" s="40"/>
      <c r="U29" s="488"/>
      <c r="V29" s="488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86"/>
      <c r="AL29" s="386"/>
      <c r="AM29" s="386"/>
      <c r="AN29" s="373"/>
      <c r="AO29" s="373"/>
    </row>
    <row r="30" spans="1:41" ht="24.75" thickBot="1" x14ac:dyDescent="0.3">
      <c r="A30" s="1940"/>
      <c r="B30" s="89" t="s">
        <v>414</v>
      </c>
      <c r="C30" s="47"/>
      <c r="D30" s="47"/>
      <c r="E30" s="46"/>
      <c r="F30" s="46"/>
      <c r="G30" s="29">
        <f>'Трудовые ресурсы'!M37+'Ресурсы ОС и НМА'!M37+'Ресурсы материальные'!F36</f>
        <v>100</v>
      </c>
      <c r="H30" s="47"/>
      <c r="I30" s="176">
        <f t="shared" si="0"/>
        <v>100</v>
      </c>
      <c r="J30" s="95">
        <v>100</v>
      </c>
      <c r="K30" s="85"/>
      <c r="L30" s="40"/>
      <c r="M30" s="49"/>
      <c r="N30" s="49"/>
      <c r="O30" s="40"/>
      <c r="P30" s="40"/>
      <c r="Q30" s="40"/>
      <c r="R30" s="40"/>
      <c r="S30" s="40"/>
      <c r="T30" s="40"/>
      <c r="U30" s="488"/>
      <c r="V30" s="488"/>
      <c r="W30" s="386"/>
      <c r="X30" s="386"/>
      <c r="Y30" s="386"/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73"/>
      <c r="AO30" s="373"/>
    </row>
    <row r="31" spans="1:41" ht="23.25" customHeight="1" x14ac:dyDescent="0.25">
      <c r="A31" s="1942" t="s">
        <v>413</v>
      </c>
      <c r="B31" s="86" t="s">
        <v>367</v>
      </c>
      <c r="C31" s="47"/>
      <c r="D31" s="46"/>
      <c r="E31" s="46"/>
      <c r="F31" s="46"/>
      <c r="G31" s="46"/>
      <c r="H31" s="46"/>
      <c r="I31" s="176">
        <f t="shared" si="0"/>
        <v>0</v>
      </c>
      <c r="J31" s="95">
        <v>0</v>
      </c>
      <c r="K31" s="85"/>
      <c r="L31" s="40"/>
      <c r="M31" s="49"/>
      <c r="N31" s="49"/>
      <c r="O31" s="45"/>
      <c r="P31" s="40"/>
      <c r="Q31" s="40"/>
      <c r="R31" s="40"/>
      <c r="S31" s="45"/>
      <c r="T31" s="40"/>
      <c r="U31" s="488"/>
      <c r="V31" s="488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73"/>
      <c r="AO31" s="373"/>
    </row>
    <row r="32" spans="1:41" ht="23.25" customHeight="1" x14ac:dyDescent="0.25">
      <c r="A32" s="1943"/>
      <c r="B32" s="86" t="s">
        <v>366</v>
      </c>
      <c r="C32" s="47"/>
      <c r="D32" s="46"/>
      <c r="E32" s="46"/>
      <c r="F32" s="29">
        <f>'Трудовые ресурсы'!L40+'Ресурсы ОС и НМА'!L40+'Ресурсы материальные'!E39</f>
        <v>95.215424898833618</v>
      </c>
      <c r="G32" s="490"/>
      <c r="H32" s="46"/>
      <c r="I32" s="176">
        <f t="shared" si="0"/>
        <v>95.215424898833618</v>
      </c>
      <c r="J32" s="95">
        <v>95.215424898833618</v>
      </c>
      <c r="K32" s="85"/>
      <c r="L32" s="40"/>
      <c r="M32" s="49"/>
      <c r="N32" s="49"/>
      <c r="O32" s="45"/>
      <c r="P32" s="40"/>
      <c r="Q32" s="40"/>
      <c r="R32" s="40"/>
      <c r="S32" s="45"/>
      <c r="T32" s="40"/>
      <c r="U32" s="488"/>
      <c r="V32" s="488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73"/>
      <c r="AO32" s="373"/>
    </row>
    <row r="33" spans="1:41" ht="23.25" customHeight="1" x14ac:dyDescent="0.25">
      <c r="A33" s="1944"/>
      <c r="B33" s="86" t="s">
        <v>365</v>
      </c>
      <c r="C33" s="47"/>
      <c r="D33" s="46"/>
      <c r="E33" s="46"/>
      <c r="F33" s="29">
        <f>'Трудовые ресурсы'!L41+'Ресурсы ОС и НМА'!L41+'Ресурсы материальные'!E40</f>
        <v>10000</v>
      </c>
      <c r="G33" s="490"/>
      <c r="H33" s="46"/>
      <c r="I33" s="176">
        <f t="shared" si="0"/>
        <v>10000</v>
      </c>
      <c r="J33" s="95">
        <v>10000</v>
      </c>
      <c r="K33" s="85"/>
      <c r="L33" s="40"/>
      <c r="M33" s="49"/>
      <c r="N33" s="49"/>
      <c r="O33" s="45"/>
      <c r="P33" s="40"/>
      <c r="Q33" s="40"/>
      <c r="R33" s="40"/>
      <c r="S33" s="45"/>
      <c r="T33" s="40"/>
      <c r="U33" s="488"/>
      <c r="V33" s="488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73"/>
      <c r="AO33" s="373"/>
    </row>
    <row r="34" spans="1:41" ht="22.5" customHeight="1" x14ac:dyDescent="0.25">
      <c r="A34" s="1942" t="s">
        <v>412</v>
      </c>
      <c r="B34" s="86" t="s">
        <v>367</v>
      </c>
      <c r="C34" s="47"/>
      <c r="D34" s="46"/>
      <c r="E34" s="46"/>
      <c r="F34" s="46"/>
      <c r="G34" s="46"/>
      <c r="H34" s="46"/>
      <c r="I34" s="176">
        <f t="shared" si="0"/>
        <v>0</v>
      </c>
      <c r="J34" s="95">
        <v>0</v>
      </c>
      <c r="K34" s="85"/>
      <c r="L34" s="40"/>
      <c r="M34" s="49"/>
      <c r="N34" s="49"/>
      <c r="O34" s="45"/>
      <c r="P34" s="40"/>
      <c r="Q34" s="40"/>
      <c r="R34" s="40"/>
      <c r="S34" s="45"/>
      <c r="T34" s="40"/>
      <c r="U34" s="488"/>
      <c r="V34" s="488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73"/>
      <c r="AO34" s="373"/>
    </row>
    <row r="35" spans="1:41" ht="22.5" customHeight="1" x14ac:dyDescent="0.25">
      <c r="A35" s="1943"/>
      <c r="B35" s="86" t="s">
        <v>366</v>
      </c>
      <c r="C35" s="47"/>
      <c r="D35" s="46"/>
      <c r="E35" s="46"/>
      <c r="F35" s="46"/>
      <c r="G35" s="29">
        <f>'Трудовые ресурсы'!M40+'Ресурсы ОС и НМА'!M40+'Ресурсы материальные'!F39</f>
        <v>95.215424898833618</v>
      </c>
      <c r="H35" s="46"/>
      <c r="I35" s="176">
        <f t="shared" si="0"/>
        <v>95.215424898833618</v>
      </c>
      <c r="J35" s="95">
        <v>95.215424898833618</v>
      </c>
      <c r="K35" s="85"/>
      <c r="L35" s="40"/>
      <c r="M35" s="49"/>
      <c r="N35" s="49"/>
      <c r="O35" s="45"/>
      <c r="P35" s="40"/>
      <c r="Q35" s="40"/>
      <c r="R35" s="40"/>
      <c r="S35" s="45"/>
      <c r="T35" s="40"/>
      <c r="U35" s="488"/>
      <c r="V35" s="488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73"/>
      <c r="AO35" s="373"/>
    </row>
    <row r="36" spans="1:41" ht="22.5" customHeight="1" x14ac:dyDescent="0.25">
      <c r="A36" s="1944"/>
      <c r="B36" s="86" t="s">
        <v>365</v>
      </c>
      <c r="C36" s="47"/>
      <c r="D36" s="46"/>
      <c r="E36" s="46"/>
      <c r="F36" s="46"/>
      <c r="G36" s="29">
        <f>'Трудовые ресурсы'!M41+'Ресурсы ОС и НМА'!M41+'Ресурсы материальные'!F40</f>
        <v>10000</v>
      </c>
      <c r="H36" s="46"/>
      <c r="I36" s="176">
        <f t="shared" si="0"/>
        <v>10000</v>
      </c>
      <c r="J36" s="95">
        <v>10000</v>
      </c>
      <c r="K36" s="85"/>
      <c r="L36" s="40"/>
      <c r="M36" s="49"/>
      <c r="N36" s="49"/>
      <c r="O36" s="45"/>
      <c r="P36" s="40"/>
      <c r="Q36" s="40"/>
      <c r="R36" s="40"/>
      <c r="S36" s="45"/>
      <c r="T36" s="40"/>
      <c r="U36" s="488"/>
      <c r="V36" s="488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6"/>
      <c r="AN36" s="373"/>
      <c r="AO36" s="373"/>
    </row>
    <row r="37" spans="1:41" ht="36.75" customHeight="1" x14ac:dyDescent="0.25">
      <c r="A37" s="1942" t="s">
        <v>411</v>
      </c>
      <c r="B37" s="86" t="s">
        <v>367</v>
      </c>
      <c r="C37" s="47"/>
      <c r="D37" s="46"/>
      <c r="E37" s="46"/>
      <c r="F37" s="46"/>
      <c r="G37" s="46"/>
      <c r="H37" s="46"/>
      <c r="I37" s="176">
        <f t="shared" si="0"/>
        <v>0</v>
      </c>
      <c r="J37" s="95">
        <v>0</v>
      </c>
      <c r="K37" s="85"/>
      <c r="L37" s="40"/>
      <c r="M37" s="49"/>
      <c r="N37" s="49"/>
      <c r="O37" s="45"/>
      <c r="P37" s="40"/>
      <c r="Q37" s="40"/>
      <c r="R37" s="40"/>
      <c r="S37" s="45"/>
      <c r="T37" s="40"/>
      <c r="U37" s="488"/>
      <c r="V37" s="488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6"/>
      <c r="AL37" s="386"/>
      <c r="AM37" s="386"/>
      <c r="AN37" s="373"/>
      <c r="AO37" s="373"/>
    </row>
    <row r="38" spans="1:41" ht="24" x14ac:dyDescent="0.25">
      <c r="A38" s="1943"/>
      <c r="B38" s="86" t="s">
        <v>366</v>
      </c>
      <c r="C38" s="47"/>
      <c r="D38" s="46"/>
      <c r="E38" s="46"/>
      <c r="F38" s="29">
        <f>'Трудовые ресурсы'!L44+'Ресурсы ОС и НМА'!L44+'Ресурсы материальные'!E43</f>
        <v>95.215424898833618</v>
      </c>
      <c r="G38" s="490"/>
      <c r="H38" s="46"/>
      <c r="I38" s="176">
        <f t="shared" si="0"/>
        <v>95.215424898833618</v>
      </c>
      <c r="J38" s="95">
        <v>95.215424898833618</v>
      </c>
      <c r="K38" s="85"/>
      <c r="L38" s="40"/>
      <c r="M38" s="49"/>
      <c r="N38" s="49"/>
      <c r="O38" s="45"/>
      <c r="P38" s="40"/>
      <c r="Q38" s="40"/>
      <c r="R38" s="40"/>
      <c r="S38" s="45"/>
      <c r="T38" s="40"/>
      <c r="U38" s="488"/>
      <c r="V38" s="488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73"/>
      <c r="AO38" s="373"/>
    </row>
    <row r="39" spans="1:41" x14ac:dyDescent="0.25">
      <c r="A39" s="1944"/>
      <c r="B39" s="86" t="s">
        <v>365</v>
      </c>
      <c r="C39" s="47"/>
      <c r="D39" s="46"/>
      <c r="E39" s="46"/>
      <c r="F39" s="29">
        <f>'Трудовые ресурсы'!L45+'Ресурсы ОС и НМА'!L45+'Ресурсы материальные'!E44</f>
        <v>10000</v>
      </c>
      <c r="G39" s="490"/>
      <c r="H39" s="46"/>
      <c r="I39" s="176">
        <f t="shared" si="0"/>
        <v>10000</v>
      </c>
      <c r="J39" s="95">
        <v>10000</v>
      </c>
      <c r="K39" s="85"/>
      <c r="L39" s="40"/>
      <c r="M39" s="49"/>
      <c r="N39" s="49"/>
      <c r="O39" s="45"/>
      <c r="P39" s="40"/>
      <c r="Q39" s="40"/>
      <c r="R39" s="40"/>
      <c r="S39" s="45"/>
      <c r="T39" s="40"/>
      <c r="U39" s="488"/>
      <c r="V39" s="488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73"/>
      <c r="AO39" s="373"/>
    </row>
    <row r="40" spans="1:41" ht="19.5" customHeight="1" x14ac:dyDescent="0.25">
      <c r="A40" s="1942" t="s">
        <v>410</v>
      </c>
      <c r="B40" s="86" t="s">
        <v>367</v>
      </c>
      <c r="C40" s="47"/>
      <c r="D40" s="46"/>
      <c r="E40" s="46"/>
      <c r="F40" s="46"/>
      <c r="G40" s="46"/>
      <c r="H40" s="46"/>
      <c r="I40" s="176">
        <f t="shared" si="0"/>
        <v>0</v>
      </c>
      <c r="J40" s="95">
        <v>0</v>
      </c>
      <c r="K40" s="85"/>
      <c r="L40" s="40"/>
      <c r="M40" s="49"/>
      <c r="N40" s="49"/>
      <c r="O40" s="45"/>
      <c r="P40" s="40"/>
      <c r="Q40" s="40"/>
      <c r="R40" s="40"/>
      <c r="S40" s="45"/>
      <c r="T40" s="40"/>
      <c r="U40" s="488"/>
      <c r="V40" s="488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73"/>
      <c r="AO40" s="373"/>
    </row>
    <row r="41" spans="1:41" ht="24" x14ac:dyDescent="0.25">
      <c r="A41" s="1943"/>
      <c r="B41" s="86" t="s">
        <v>366</v>
      </c>
      <c r="C41" s="47"/>
      <c r="D41" s="46"/>
      <c r="E41" s="46"/>
      <c r="F41" s="46"/>
      <c r="G41" s="29">
        <f>'Трудовые ресурсы'!M44+'Ресурсы ОС и НМА'!M44+'Ресурсы материальные'!F43</f>
        <v>95.215424898833618</v>
      </c>
      <c r="H41" s="46"/>
      <c r="I41" s="176">
        <f t="shared" ref="I41:I57" si="1">SUM(C41:H41)</f>
        <v>95.215424898833618</v>
      </c>
      <c r="J41" s="95">
        <v>95.215424898833618</v>
      </c>
      <c r="K41" s="85"/>
      <c r="L41" s="40"/>
      <c r="M41" s="49"/>
      <c r="N41" s="49"/>
      <c r="O41" s="45"/>
      <c r="P41" s="40"/>
      <c r="Q41" s="40"/>
      <c r="R41" s="40"/>
      <c r="S41" s="45"/>
      <c r="T41" s="40"/>
      <c r="U41" s="488"/>
      <c r="V41" s="488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73"/>
      <c r="AO41" s="373"/>
    </row>
    <row r="42" spans="1:41" x14ac:dyDescent="0.25">
      <c r="A42" s="1944"/>
      <c r="B42" s="86" t="s">
        <v>365</v>
      </c>
      <c r="C42" s="47"/>
      <c r="D42" s="46"/>
      <c r="E42" s="46"/>
      <c r="F42" s="46"/>
      <c r="G42" s="29">
        <f>'Трудовые ресурсы'!M45+'Ресурсы ОС и НМА'!M45+'Ресурсы материальные'!F44</f>
        <v>10000</v>
      </c>
      <c r="H42" s="46"/>
      <c r="I42" s="176">
        <f t="shared" si="1"/>
        <v>10000</v>
      </c>
      <c r="J42" s="95">
        <v>10000</v>
      </c>
      <c r="K42" s="85"/>
      <c r="L42" s="40"/>
      <c r="M42" s="49"/>
      <c r="N42" s="49"/>
      <c r="O42" s="45"/>
      <c r="P42" s="40"/>
      <c r="Q42" s="40"/>
      <c r="R42" s="40"/>
      <c r="S42" s="45"/>
      <c r="T42" s="40"/>
      <c r="U42" s="488"/>
      <c r="V42" s="488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73"/>
      <c r="AO42" s="373"/>
    </row>
    <row r="43" spans="1:41" ht="24.75" customHeight="1" x14ac:dyDescent="0.25">
      <c r="A43" s="1936" t="s">
        <v>409</v>
      </c>
      <c r="B43" s="86" t="s">
        <v>367</v>
      </c>
      <c r="C43" s="47"/>
      <c r="D43" s="46"/>
      <c r="E43" s="46"/>
      <c r="F43" s="46"/>
      <c r="G43" s="46"/>
      <c r="H43" s="46"/>
      <c r="I43" s="176">
        <f t="shared" si="1"/>
        <v>0</v>
      </c>
      <c r="J43" s="95">
        <v>0</v>
      </c>
      <c r="K43" s="85"/>
      <c r="L43" s="40"/>
      <c r="M43" s="49"/>
      <c r="N43" s="49"/>
      <c r="O43" s="45"/>
      <c r="P43" s="40"/>
      <c r="Q43" s="40"/>
      <c r="R43" s="40"/>
      <c r="S43" s="45"/>
      <c r="T43" s="40"/>
      <c r="U43" s="488"/>
      <c r="V43" s="488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73"/>
      <c r="AO43" s="373"/>
    </row>
    <row r="44" spans="1:41" ht="24.75" customHeight="1" x14ac:dyDescent="0.25">
      <c r="A44" s="1937"/>
      <c r="B44" s="86" t="s">
        <v>366</v>
      </c>
      <c r="C44" s="47"/>
      <c r="D44" s="46"/>
      <c r="E44" s="46"/>
      <c r="F44" s="29">
        <f>'Трудовые ресурсы'!L48+'Ресурсы ОС и НМА'!L48+'Ресурсы материальные'!E46</f>
        <v>10095.215424898834</v>
      </c>
      <c r="G44" s="483"/>
      <c r="H44" s="46"/>
      <c r="I44" s="176">
        <f t="shared" si="1"/>
        <v>10095.215424898834</v>
      </c>
      <c r="J44" s="95">
        <v>10095.215424898834</v>
      </c>
      <c r="K44" s="85"/>
      <c r="L44" s="40"/>
      <c r="M44" s="49"/>
      <c r="N44" s="49"/>
      <c r="O44" s="45"/>
      <c r="P44" s="40"/>
      <c r="Q44" s="40"/>
      <c r="R44" s="40"/>
      <c r="S44" s="45"/>
      <c r="T44" s="40"/>
      <c r="U44" s="488"/>
      <c r="V44" s="488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73"/>
      <c r="AO44" s="373"/>
    </row>
    <row r="45" spans="1:41" ht="24.75" customHeight="1" x14ac:dyDescent="0.25">
      <c r="A45" s="1941"/>
      <c r="B45" s="86" t="s">
        <v>365</v>
      </c>
      <c r="C45" s="47"/>
      <c r="D45" s="46"/>
      <c r="E45" s="46"/>
      <c r="F45" s="29">
        <f>'Трудовые ресурсы'!L49+'Ресурсы ОС и НМА'!L49+'Ресурсы материальные'!E47</f>
        <v>10000</v>
      </c>
      <c r="G45" s="483"/>
      <c r="H45" s="46"/>
      <c r="I45" s="176">
        <f t="shared" si="1"/>
        <v>10000</v>
      </c>
      <c r="J45" s="95">
        <v>10000</v>
      </c>
      <c r="K45" s="85"/>
      <c r="L45" s="40"/>
      <c r="M45" s="49"/>
      <c r="N45" s="49"/>
      <c r="O45" s="45"/>
      <c r="P45" s="40"/>
      <c r="Q45" s="40"/>
      <c r="R45" s="40"/>
      <c r="S45" s="45"/>
      <c r="T45" s="40"/>
      <c r="U45" s="488"/>
      <c r="V45" s="488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73"/>
      <c r="AO45" s="373"/>
    </row>
    <row r="46" spans="1:41" ht="22.5" customHeight="1" x14ac:dyDescent="0.25">
      <c r="A46" s="1936" t="s">
        <v>408</v>
      </c>
      <c r="B46" s="86" t="s">
        <v>367</v>
      </c>
      <c r="C46" s="47"/>
      <c r="D46" s="46"/>
      <c r="E46" s="46"/>
      <c r="F46" s="46"/>
      <c r="G46" s="46"/>
      <c r="H46" s="46"/>
      <c r="I46" s="176">
        <f t="shared" si="1"/>
        <v>0</v>
      </c>
      <c r="J46" s="95">
        <v>0</v>
      </c>
      <c r="K46" s="85"/>
      <c r="L46" s="40"/>
      <c r="M46" s="49"/>
      <c r="N46" s="49"/>
      <c r="O46" s="45"/>
      <c r="P46" s="40"/>
      <c r="Q46" s="40"/>
      <c r="R46" s="40"/>
      <c r="S46" s="45"/>
      <c r="T46" s="40"/>
      <c r="U46" s="488"/>
      <c r="V46" s="488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  <c r="AL46" s="386"/>
      <c r="AM46" s="386"/>
      <c r="AN46" s="373"/>
      <c r="AO46" s="373"/>
    </row>
    <row r="47" spans="1:41" ht="22.5" customHeight="1" x14ac:dyDescent="0.25">
      <c r="A47" s="1937"/>
      <c r="B47" s="86" t="s">
        <v>366</v>
      </c>
      <c r="C47" s="47"/>
      <c r="D47" s="46"/>
      <c r="E47" s="46"/>
      <c r="F47" s="46"/>
      <c r="G47" s="29">
        <f>'Трудовые ресурсы'!M48+'Ресурсы ОС и НМА'!M48+'Ресурсы материальные'!F46</f>
        <v>10095.215424898834</v>
      </c>
      <c r="H47" s="46"/>
      <c r="I47" s="176">
        <f t="shared" si="1"/>
        <v>10095.215424898834</v>
      </c>
      <c r="J47" s="95">
        <v>10095.215424898834</v>
      </c>
      <c r="K47" s="85"/>
      <c r="L47" s="40"/>
      <c r="M47" s="49"/>
      <c r="N47" s="49"/>
      <c r="O47" s="45"/>
      <c r="P47" s="40"/>
      <c r="Q47" s="40"/>
      <c r="R47" s="40"/>
      <c r="S47" s="45"/>
      <c r="T47" s="40"/>
      <c r="U47" s="488"/>
      <c r="V47" s="488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6"/>
      <c r="AL47" s="386"/>
      <c r="AM47" s="386"/>
      <c r="AN47" s="373"/>
      <c r="AO47" s="373"/>
    </row>
    <row r="48" spans="1:41" ht="22.5" customHeight="1" x14ac:dyDescent="0.25">
      <c r="A48" s="1937"/>
      <c r="B48" s="86" t="s">
        <v>365</v>
      </c>
      <c r="C48" s="47"/>
      <c r="D48" s="46"/>
      <c r="E48" s="46"/>
      <c r="F48" s="46"/>
      <c r="G48" s="29">
        <f>'Трудовые ресурсы'!M49+'Ресурсы ОС и НМА'!M49+'Ресурсы материальные'!F47</f>
        <v>10000</v>
      </c>
      <c r="H48" s="46"/>
      <c r="I48" s="176">
        <f t="shared" si="1"/>
        <v>10000</v>
      </c>
      <c r="J48" s="95">
        <v>10000</v>
      </c>
      <c r="K48" s="85"/>
      <c r="L48" s="40"/>
      <c r="M48" s="49"/>
      <c r="N48" s="49"/>
      <c r="O48" s="45"/>
      <c r="P48" s="40"/>
      <c r="Q48" s="40"/>
      <c r="R48" s="40"/>
      <c r="S48" s="45"/>
      <c r="T48" s="40"/>
      <c r="U48" s="488"/>
      <c r="V48" s="488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  <c r="AL48" s="386"/>
      <c r="AM48" s="386"/>
      <c r="AN48" s="373"/>
      <c r="AO48" s="373"/>
    </row>
    <row r="49" spans="1:41" s="493" customFormat="1" x14ac:dyDescent="0.25">
      <c r="A49" s="491"/>
      <c r="B49" s="103" t="s">
        <v>364</v>
      </c>
      <c r="C49" s="102"/>
      <c r="D49" s="102"/>
      <c r="E49" s="102"/>
      <c r="F49" s="102"/>
      <c r="G49" s="102"/>
      <c r="H49" s="29">
        <f>'Трудовые ресурсы'!N50+'Ресурсы ОС и НМА'!N50+'Ресурсы материальные'!G48</f>
        <v>100000.47607712449</v>
      </c>
      <c r="I49" s="176">
        <f t="shared" si="1"/>
        <v>100000.47607712449</v>
      </c>
      <c r="J49" s="101">
        <v>100000.47607712449</v>
      </c>
      <c r="K49" s="100"/>
      <c r="L49" s="99"/>
      <c r="M49" s="99"/>
      <c r="N49" s="99"/>
      <c r="O49" s="99"/>
      <c r="P49" s="99"/>
      <c r="Q49" s="99"/>
      <c r="R49" s="99"/>
      <c r="S49" s="99"/>
      <c r="T49" s="99"/>
      <c r="U49" s="98"/>
      <c r="V49" s="98"/>
      <c r="W49" s="492"/>
      <c r="X49" s="492"/>
      <c r="Y49" s="492"/>
      <c r="Z49" s="492"/>
      <c r="AA49" s="492"/>
      <c r="AB49" s="492"/>
      <c r="AC49" s="492"/>
      <c r="AD49" s="492"/>
      <c r="AE49" s="492"/>
      <c r="AF49" s="492"/>
      <c r="AG49" s="492"/>
      <c r="AH49" s="492"/>
      <c r="AI49" s="492"/>
      <c r="AJ49" s="492"/>
      <c r="AK49" s="492"/>
      <c r="AL49" s="492"/>
      <c r="AM49" s="492"/>
    </row>
    <row r="50" spans="1:41" x14ac:dyDescent="0.25">
      <c r="B50" s="83" t="s">
        <v>363</v>
      </c>
      <c r="C50" s="82"/>
      <c r="D50" s="82"/>
      <c r="E50" s="82"/>
      <c r="F50" s="82"/>
      <c r="G50" s="81"/>
      <c r="H50" s="81"/>
      <c r="I50" s="176"/>
      <c r="J50" s="95"/>
      <c r="K50" s="80"/>
      <c r="L50" s="65"/>
      <c r="M50" s="97"/>
      <c r="N50" s="97"/>
      <c r="O50" s="65"/>
      <c r="P50" s="65"/>
      <c r="Q50" s="65"/>
      <c r="R50" s="65"/>
      <c r="S50" s="65"/>
      <c r="T50" s="65"/>
      <c r="U50" s="65"/>
      <c r="V50" s="65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4"/>
      <c r="AL50" s="494"/>
      <c r="AM50" s="494"/>
      <c r="AN50" s="373"/>
      <c r="AO50" s="373"/>
    </row>
    <row r="51" spans="1:41" ht="17.25" customHeight="1" x14ac:dyDescent="0.25">
      <c r="B51" s="79" t="s">
        <v>362</v>
      </c>
      <c r="C51" s="36"/>
      <c r="D51" s="36"/>
      <c r="E51" s="30"/>
      <c r="F51" s="30"/>
      <c r="G51" s="35"/>
      <c r="H51" s="29">
        <f>'Трудовые ресурсы'!N52+'Ресурсы ОС и НМА'!N52+'Ресурсы материальные'!G51</f>
        <v>10195.215424898834</v>
      </c>
      <c r="I51" s="176">
        <f>SUM(C51:H51)-'Трудовые ресурсы'!N62-'Ресурсы ОС и НМА'!N63-'Ресурсы материальные'!B62</f>
        <v>10094.454003579036</v>
      </c>
      <c r="J51" s="95">
        <v>10195.215424898834</v>
      </c>
      <c r="K51" s="78"/>
      <c r="L51" s="34"/>
      <c r="M51" s="96"/>
      <c r="N51" s="96"/>
      <c r="O51" s="34"/>
      <c r="P51" s="34"/>
      <c r="Q51" s="34"/>
      <c r="R51" s="34"/>
      <c r="S51" s="34"/>
      <c r="T51" s="34"/>
      <c r="U51" s="34"/>
      <c r="V51" s="34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6"/>
      <c r="AL51" s="386"/>
      <c r="AM51" s="386"/>
      <c r="AN51" s="373"/>
      <c r="AO51" s="373"/>
    </row>
    <row r="52" spans="1:41" s="372" customFormat="1" x14ac:dyDescent="0.25">
      <c r="A52" s="396"/>
      <c r="B52" s="416" t="s">
        <v>361</v>
      </c>
      <c r="C52" s="30"/>
      <c r="D52" s="30"/>
      <c r="E52" s="30"/>
      <c r="F52" s="30"/>
      <c r="G52" s="30"/>
      <c r="H52" s="29">
        <f>'Трудовые ресурсы'!N53+'Ресурсы ОС и НМА'!N53+'Ресурсы материальные'!G52</f>
        <v>10195.215424898834</v>
      </c>
      <c r="I52" s="176">
        <f>SUM(C52:H52)-'Трудовые ресурсы'!N63-'Ресурсы ОС и НМА'!N64-'Ресурсы материальные'!G63</f>
        <v>10124.033719205172</v>
      </c>
      <c r="J52" s="95">
        <v>10195.215424898834</v>
      </c>
      <c r="K52" s="74"/>
      <c r="L52" s="28"/>
      <c r="M52" s="32"/>
      <c r="N52" s="32"/>
      <c r="O52" s="28"/>
      <c r="P52" s="28"/>
      <c r="Q52" s="28"/>
      <c r="R52" s="28"/>
      <c r="S52" s="28"/>
      <c r="T52" s="28"/>
      <c r="U52" s="28"/>
      <c r="V52" s="28"/>
      <c r="W52" s="489"/>
      <c r="X52" s="489"/>
      <c r="Y52" s="489"/>
      <c r="Z52" s="489"/>
      <c r="AA52" s="489"/>
      <c r="AB52" s="489"/>
      <c r="AC52" s="489"/>
      <c r="AD52" s="489"/>
      <c r="AE52" s="489"/>
      <c r="AF52" s="489"/>
      <c r="AG52" s="489"/>
      <c r="AH52" s="489"/>
      <c r="AI52" s="489"/>
      <c r="AJ52" s="489"/>
      <c r="AK52" s="489"/>
      <c r="AL52" s="489"/>
      <c r="AM52" s="489"/>
    </row>
    <row r="53" spans="1:41" s="372" customFormat="1" x14ac:dyDescent="0.25">
      <c r="A53" s="396"/>
      <c r="B53" s="77" t="s">
        <v>360</v>
      </c>
      <c r="C53" s="30"/>
      <c r="D53" s="30"/>
      <c r="E53" s="30"/>
      <c r="F53" s="30"/>
      <c r="G53" s="30"/>
      <c r="H53" s="29">
        <f>'Трудовые ресурсы'!N54+'Ресурсы ОС и НМА'!N54+'Ресурсы материальные'!G53</f>
        <v>10195.215424898834</v>
      </c>
      <c r="I53" s="176">
        <f t="shared" si="1"/>
        <v>10195.215424898834</v>
      </c>
      <c r="J53" s="95">
        <v>10195.215424898834</v>
      </c>
      <c r="K53" s="74"/>
      <c r="L53" s="28"/>
      <c r="M53" s="32"/>
      <c r="N53" s="32"/>
      <c r="O53" s="28"/>
      <c r="P53" s="28"/>
      <c r="Q53" s="28"/>
      <c r="R53" s="28"/>
      <c r="S53" s="28"/>
      <c r="T53" s="28"/>
      <c r="U53" s="28"/>
      <c r="V53" s="28"/>
      <c r="W53" s="489"/>
      <c r="X53" s="489"/>
      <c r="Y53" s="489"/>
      <c r="Z53" s="489"/>
      <c r="AA53" s="489"/>
      <c r="AB53" s="489"/>
      <c r="AC53" s="489"/>
      <c r="AD53" s="489"/>
      <c r="AE53" s="489"/>
      <c r="AF53" s="489"/>
      <c r="AG53" s="489"/>
      <c r="AH53" s="489"/>
      <c r="AI53" s="489"/>
      <c r="AJ53" s="489"/>
      <c r="AK53" s="489"/>
      <c r="AL53" s="489"/>
      <c r="AM53" s="489"/>
    </row>
    <row r="54" spans="1:41" s="372" customFormat="1" x14ac:dyDescent="0.25">
      <c r="A54" s="396"/>
      <c r="B54" s="77" t="s">
        <v>359</v>
      </c>
      <c r="C54" s="30"/>
      <c r="D54" s="30"/>
      <c r="E54" s="30"/>
      <c r="F54" s="30"/>
      <c r="G54" s="30"/>
      <c r="H54" s="29">
        <f>'Трудовые ресурсы'!N55+'Ресурсы ОС и НМА'!N55+'Ресурсы материальные'!G54</f>
        <v>10195.215424898834</v>
      </c>
      <c r="I54" s="176">
        <f>SUM(C54:H54)-'Трудовые ресурсы'!N64-'Ресурсы ОС и НМА'!N67-'Ресурсы материальные'!G66</f>
        <v>10184.863190202019</v>
      </c>
      <c r="J54" s="95">
        <v>10195.215424898834</v>
      </c>
      <c r="K54" s="74"/>
      <c r="L54" s="28"/>
      <c r="M54" s="32"/>
      <c r="N54" s="32"/>
      <c r="O54" s="28"/>
      <c r="P54" s="28"/>
      <c r="Q54" s="28"/>
      <c r="R54" s="28"/>
      <c r="S54" s="28"/>
      <c r="T54" s="28"/>
      <c r="U54" s="28"/>
      <c r="V54" s="28"/>
      <c r="W54" s="489"/>
      <c r="X54" s="489"/>
      <c r="Y54" s="489"/>
      <c r="Z54" s="489"/>
      <c r="AA54" s="489"/>
      <c r="AB54" s="489"/>
      <c r="AC54" s="489"/>
      <c r="AD54" s="489"/>
      <c r="AE54" s="489"/>
      <c r="AF54" s="489"/>
      <c r="AG54" s="489"/>
      <c r="AH54" s="489"/>
      <c r="AI54" s="489"/>
      <c r="AJ54" s="489"/>
      <c r="AK54" s="489"/>
      <c r="AL54" s="489"/>
      <c r="AM54" s="489"/>
    </row>
    <row r="55" spans="1:41" s="372" customFormat="1" x14ac:dyDescent="0.25">
      <c r="A55" s="396"/>
      <c r="B55" s="77" t="s">
        <v>358</v>
      </c>
      <c r="C55" s="30"/>
      <c r="D55" s="30"/>
      <c r="E55" s="30"/>
      <c r="F55" s="30"/>
      <c r="G55" s="30"/>
      <c r="H55" s="29">
        <f>'Трудовые ресурсы'!N56+'Ресурсы ОС и НМА'!N56+'Ресурсы материальные'!G55</f>
        <v>10195.215424898834</v>
      </c>
      <c r="I55" s="176">
        <f t="shared" si="1"/>
        <v>10195.215424898834</v>
      </c>
      <c r="J55" s="95">
        <v>10195.215424898834</v>
      </c>
      <c r="K55" s="74"/>
      <c r="L55" s="28"/>
      <c r="M55" s="32"/>
      <c r="N55" s="32"/>
      <c r="O55" s="28"/>
      <c r="P55" s="28"/>
      <c r="Q55" s="28"/>
      <c r="R55" s="28"/>
      <c r="S55" s="28"/>
      <c r="T55" s="28"/>
      <c r="U55" s="28"/>
      <c r="V55" s="28"/>
      <c r="W55" s="489"/>
      <c r="X55" s="489"/>
      <c r="Y55" s="489"/>
      <c r="Z55" s="489"/>
      <c r="AA55" s="489"/>
      <c r="AB55" s="489"/>
      <c r="AC55" s="489"/>
      <c r="AD55" s="489"/>
      <c r="AE55" s="489"/>
      <c r="AF55" s="489"/>
      <c r="AG55" s="489"/>
      <c r="AH55" s="489"/>
      <c r="AI55" s="489"/>
      <c r="AJ55" s="489"/>
      <c r="AK55" s="489"/>
      <c r="AL55" s="489"/>
      <c r="AM55" s="489"/>
    </row>
    <row r="56" spans="1:41" s="372" customFormat="1" x14ac:dyDescent="0.25">
      <c r="A56" s="396"/>
      <c r="B56" s="417" t="s">
        <v>357</v>
      </c>
      <c r="C56" s="30"/>
      <c r="D56" s="30"/>
      <c r="E56" s="30"/>
      <c r="F56" s="30"/>
      <c r="G56" s="30"/>
      <c r="H56" s="29">
        <f>'Трудовые ресурсы'!N57+'Ресурсы ОС и НМА'!N57+'Ресурсы материальные'!G56</f>
        <v>10195.215424898834</v>
      </c>
      <c r="I56" s="176">
        <f t="shared" si="1"/>
        <v>10195.215424898834</v>
      </c>
      <c r="J56" s="95">
        <v>10195.215424898834</v>
      </c>
      <c r="K56" s="74"/>
      <c r="L56" s="28"/>
      <c r="M56" s="32"/>
      <c r="N56" s="32"/>
      <c r="O56" s="28"/>
      <c r="P56" s="28"/>
      <c r="Q56" s="28"/>
      <c r="R56" s="28"/>
      <c r="S56" s="28"/>
      <c r="T56" s="28"/>
      <c r="U56" s="28"/>
      <c r="V56" s="28"/>
      <c r="W56" s="489"/>
      <c r="X56" s="489"/>
      <c r="Y56" s="489"/>
      <c r="Z56" s="489"/>
      <c r="AA56" s="489"/>
      <c r="AB56" s="489"/>
      <c r="AC56" s="489"/>
      <c r="AD56" s="489"/>
      <c r="AE56" s="489"/>
      <c r="AF56" s="489"/>
      <c r="AG56" s="489"/>
      <c r="AH56" s="489"/>
      <c r="AI56" s="489"/>
      <c r="AJ56" s="489"/>
      <c r="AK56" s="489"/>
      <c r="AL56" s="489"/>
      <c r="AM56" s="489"/>
    </row>
    <row r="57" spans="1:41" s="372" customFormat="1" ht="15.75" thickBot="1" x14ac:dyDescent="0.3">
      <c r="A57" s="396"/>
      <c r="B57" s="76" t="s">
        <v>356</v>
      </c>
      <c r="C57" s="75"/>
      <c r="D57" s="75"/>
      <c r="E57" s="75"/>
      <c r="F57" s="75"/>
      <c r="G57" s="75"/>
      <c r="H57" s="29">
        <f>'Трудовые ресурсы'!N58+'Ресурсы ОС и НМА'!N58+'Ресурсы материальные'!G57</f>
        <v>10195.215424898834</v>
      </c>
      <c r="I57" s="176">
        <f t="shared" si="1"/>
        <v>10195.215424898834</v>
      </c>
      <c r="J57" s="95">
        <v>10195.215424898834</v>
      </c>
      <c r="K57" s="74"/>
      <c r="L57" s="28"/>
      <c r="M57" s="32"/>
      <c r="N57" s="32"/>
      <c r="O57" s="28"/>
      <c r="P57" s="28"/>
      <c r="Q57" s="28"/>
      <c r="R57" s="28"/>
      <c r="S57" s="28"/>
      <c r="T57" s="28"/>
      <c r="U57" s="28"/>
      <c r="V57" s="28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89"/>
      <c r="AI57" s="489"/>
      <c r="AJ57" s="489"/>
      <c r="AK57" s="489"/>
      <c r="AL57" s="489"/>
      <c r="AM57" s="489"/>
    </row>
    <row r="58" spans="1:41" x14ac:dyDescent="0.25">
      <c r="H58" s="495">
        <f>SUM(H51:H57)</f>
        <v>71366.507974291846</v>
      </c>
      <c r="I58" s="496">
        <f>SUM(I6:I49)</f>
        <v>502533.4920257082</v>
      </c>
    </row>
    <row r="59" spans="1:41" x14ac:dyDescent="0.25">
      <c r="I59" s="496">
        <f>SUM(I6:I57)</f>
        <v>573717.70463828964</v>
      </c>
    </row>
    <row r="62" spans="1:41" x14ac:dyDescent="0.25">
      <c r="B62" s="1930" t="s">
        <v>640</v>
      </c>
      <c r="C62" s="1931"/>
      <c r="D62" s="1931"/>
      <c r="E62" s="1931"/>
      <c r="F62" s="1931"/>
      <c r="G62" s="1931"/>
      <c r="H62" s="1932"/>
    </row>
    <row r="63" spans="1:41" ht="15.75" x14ac:dyDescent="0.25">
      <c r="B63" s="497" t="s">
        <v>628</v>
      </c>
      <c r="C63" s="498"/>
      <c r="D63" s="498"/>
      <c r="E63" s="498"/>
      <c r="F63" s="499"/>
      <c r="G63" s="499"/>
      <c r="H63" s="500"/>
      <c r="I63" s="501">
        <f>'Трудовые ресурсы'!N62+'Ресурсы ОС и НМА'!N63+'Ресурсы материальные'!G62</f>
        <v>100.76142131979695</v>
      </c>
      <c r="J63" s="502"/>
    </row>
    <row r="64" spans="1:41" ht="15.75" x14ac:dyDescent="0.25">
      <c r="B64" s="497" t="s">
        <v>629</v>
      </c>
      <c r="C64" s="498"/>
      <c r="D64" s="498"/>
      <c r="E64" s="498"/>
      <c r="F64" s="499"/>
      <c r="G64" s="499"/>
      <c r="H64" s="500"/>
      <c r="I64" s="501">
        <f>'Трудовые ресурсы'!N63+'Ресурсы ОС и НМА'!N64+'Ресурсы материальные'!G63</f>
        <v>71.181705693660703</v>
      </c>
      <c r="J64" s="502"/>
    </row>
    <row r="65" spans="2:10" ht="15.75" x14ac:dyDescent="0.25">
      <c r="B65" s="497" t="s">
        <v>636</v>
      </c>
      <c r="C65" s="498"/>
      <c r="D65" s="498"/>
      <c r="E65" s="498"/>
      <c r="F65" s="499"/>
      <c r="G65" s="499"/>
      <c r="H65" s="500"/>
      <c r="I65" s="501">
        <f>'Трудовые ресурсы'!N64+'Ресурсы ОС и НМА'!N67+'Ресурсы материальные'!G66</f>
        <v>10.352234696813035</v>
      </c>
      <c r="J65" s="502"/>
    </row>
  </sheetData>
  <mergeCells count="17">
    <mergeCell ref="I4:J4"/>
    <mergeCell ref="B4:H4"/>
    <mergeCell ref="A6:A7"/>
    <mergeCell ref="A11:A13"/>
    <mergeCell ref="A14:A16"/>
    <mergeCell ref="B62:H62"/>
    <mergeCell ref="A17:A19"/>
    <mergeCell ref="A46:A48"/>
    <mergeCell ref="A8:A10"/>
    <mergeCell ref="A26:A30"/>
    <mergeCell ref="A20:A22"/>
    <mergeCell ref="A23:A25"/>
    <mergeCell ref="A31:A33"/>
    <mergeCell ref="A34:A36"/>
    <mergeCell ref="A37:A39"/>
    <mergeCell ref="A40:A42"/>
    <mergeCell ref="A43:A45"/>
  </mergeCells>
  <conditionalFormatting sqref="B8:B10">
    <cfRule type="cellIs" dxfId="87" priority="22" operator="equal">
      <formula>0</formula>
    </cfRule>
  </conditionalFormatting>
  <conditionalFormatting sqref="B11:B13">
    <cfRule type="cellIs" dxfId="86" priority="21" operator="equal">
      <formula>0</formula>
    </cfRule>
  </conditionalFormatting>
  <conditionalFormatting sqref="B15:B16">
    <cfRule type="cellIs" dxfId="85" priority="20" operator="equal">
      <formula>0</formula>
    </cfRule>
  </conditionalFormatting>
  <conditionalFormatting sqref="B18:B19">
    <cfRule type="cellIs" dxfId="84" priority="19" operator="equal">
      <formula>0</formula>
    </cfRule>
  </conditionalFormatting>
  <conditionalFormatting sqref="B21:B22">
    <cfRule type="cellIs" dxfId="83" priority="18" operator="equal">
      <formula>0</formula>
    </cfRule>
  </conditionalFormatting>
  <conditionalFormatting sqref="B24:B25">
    <cfRule type="cellIs" dxfId="82" priority="17" operator="equal">
      <formula>0</formula>
    </cfRule>
  </conditionalFormatting>
  <conditionalFormatting sqref="B32:B33">
    <cfRule type="cellIs" dxfId="81" priority="16" operator="equal">
      <formula>0</formula>
    </cfRule>
  </conditionalFormatting>
  <conditionalFormatting sqref="B41:B42">
    <cfRule type="cellIs" dxfId="80" priority="15" operator="equal">
      <formula>0</formula>
    </cfRule>
  </conditionalFormatting>
  <conditionalFormatting sqref="B47:B48">
    <cfRule type="cellIs" dxfId="79" priority="14" operator="equal">
      <formula>0</formula>
    </cfRule>
  </conditionalFormatting>
  <conditionalFormatting sqref="B17">
    <cfRule type="cellIs" dxfId="78" priority="13" operator="equal">
      <formula>0</formula>
    </cfRule>
  </conditionalFormatting>
  <conditionalFormatting sqref="B20">
    <cfRule type="cellIs" dxfId="77" priority="12" operator="equal">
      <formula>0</formula>
    </cfRule>
  </conditionalFormatting>
  <conditionalFormatting sqref="B14">
    <cfRule type="cellIs" dxfId="76" priority="7" operator="equal">
      <formula>0</formula>
    </cfRule>
  </conditionalFormatting>
  <conditionalFormatting sqref="B23">
    <cfRule type="cellIs" dxfId="75" priority="11" operator="equal">
      <formula>0</formula>
    </cfRule>
  </conditionalFormatting>
  <conditionalFormatting sqref="B31">
    <cfRule type="cellIs" dxfId="74" priority="10" operator="equal">
      <formula>0</formula>
    </cfRule>
  </conditionalFormatting>
  <conditionalFormatting sqref="B40">
    <cfRule type="cellIs" dxfId="73" priority="9" operator="equal">
      <formula>0</formula>
    </cfRule>
  </conditionalFormatting>
  <conditionalFormatting sqref="B46">
    <cfRule type="cellIs" dxfId="72" priority="8" operator="equal">
      <formula>0</formula>
    </cfRule>
  </conditionalFormatting>
  <conditionalFormatting sqref="B35:B36">
    <cfRule type="cellIs" dxfId="71" priority="6" operator="equal">
      <formula>0</formula>
    </cfRule>
  </conditionalFormatting>
  <conditionalFormatting sqref="B34">
    <cfRule type="cellIs" dxfId="70" priority="5" operator="equal">
      <formula>0</formula>
    </cfRule>
  </conditionalFormatting>
  <conditionalFormatting sqref="B38:B39">
    <cfRule type="cellIs" dxfId="69" priority="4" operator="equal">
      <formula>0</formula>
    </cfRule>
  </conditionalFormatting>
  <conditionalFormatting sqref="B37">
    <cfRule type="cellIs" dxfId="68" priority="3" operator="equal">
      <formula>0</formula>
    </cfRule>
  </conditionalFormatting>
  <conditionalFormatting sqref="B44:B45">
    <cfRule type="cellIs" dxfId="67" priority="2" operator="equal">
      <formula>0</formula>
    </cfRule>
  </conditionalFormatting>
  <conditionalFormatting sqref="B43">
    <cfRule type="cellIs" dxfId="66" priority="1" operator="equal">
      <formula>0</formula>
    </cfRule>
  </conditionalFormatting>
  <pageMargins left="0.7" right="0.7" top="0.75" bottom="0.75" header="0.3" footer="0.3"/>
  <pageSetup paperSize="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154"/>
  <sheetViews>
    <sheetView workbookViewId="0">
      <selection activeCell="K15" sqref="K15"/>
    </sheetView>
  </sheetViews>
  <sheetFormatPr defaultRowHeight="15" x14ac:dyDescent="0.25"/>
  <cols>
    <col min="1" max="1" width="34" style="485" customWidth="1"/>
    <col min="2" max="2" width="39.7109375" style="485" customWidth="1"/>
    <col min="3" max="3" width="8" style="485" customWidth="1"/>
    <col min="4" max="4" width="6" style="485" customWidth="1"/>
    <col min="5" max="5" width="9.85546875" style="485" customWidth="1"/>
    <col min="6" max="6" width="6.42578125" style="485" customWidth="1"/>
    <col min="7" max="7" width="8.42578125" style="485" customWidth="1"/>
    <col min="8" max="8" width="5.42578125" style="485" customWidth="1"/>
    <col min="9" max="9" width="7.42578125" style="485" customWidth="1"/>
    <col min="10" max="10" width="5.85546875" style="485" customWidth="1"/>
    <col min="11" max="11" width="7.140625" style="485" customWidth="1"/>
    <col min="12" max="12" width="6.42578125" style="485" customWidth="1"/>
    <col min="13" max="13" width="6.140625" style="485" customWidth="1"/>
    <col min="14" max="14" width="6.42578125" style="485" customWidth="1"/>
    <col min="15" max="15" width="6.85546875" style="485" customWidth="1"/>
    <col min="16" max="16" width="6.7109375" style="485" customWidth="1"/>
    <col min="17" max="17" width="7.85546875" style="485" customWidth="1"/>
    <col min="18" max="18" width="7.42578125" style="516" customWidth="1"/>
    <col min="19" max="21" width="7.42578125" style="447" customWidth="1"/>
    <col min="22" max="22" width="11.5703125" style="447" customWidth="1"/>
    <col min="23" max="23" width="9.5703125" style="485" bestFit="1" customWidth="1"/>
    <col min="24" max="16384" width="9.140625" style="485"/>
  </cols>
  <sheetData>
    <row r="1" spans="1:25" ht="15.75" thickBot="1" x14ac:dyDescent="0.3">
      <c r="E1" s="503">
        <f>'ПРОЦ-сумма'!I51</f>
        <v>10094.454003579036</v>
      </c>
      <c r="G1" s="503">
        <f>'ПРОЦ-сумма'!I52</f>
        <v>10124.033719205172</v>
      </c>
      <c r="I1" s="503">
        <f>'ПРОЦ-сумма'!I53</f>
        <v>10195.215424898834</v>
      </c>
      <c r="K1" s="503">
        <f>'ПРОЦ-сумма'!I54</f>
        <v>10184.863190202019</v>
      </c>
      <c r="M1" s="503">
        <f>'ПРОЦ-сумма'!I55</f>
        <v>10195.215424898834</v>
      </c>
      <c r="O1" s="503">
        <f>'ПРОЦ-сумма'!I56</f>
        <v>10195.215424898834</v>
      </c>
      <c r="Q1" s="503">
        <f>'ПРОЦ-сумма'!I57</f>
        <v>10195.215424898834</v>
      </c>
      <c r="R1" s="504">
        <f>Q2+O2+M2+K2+I2+G2+E2</f>
        <v>0</v>
      </c>
    </row>
    <row r="2" spans="1:25" ht="15.75" customHeight="1" x14ac:dyDescent="0.25">
      <c r="A2" s="1961" t="s">
        <v>429</v>
      </c>
      <c r="B2" s="1962"/>
      <c r="C2" s="1967" t="s">
        <v>31</v>
      </c>
      <c r="D2" s="505"/>
      <c r="F2" s="505"/>
      <c r="H2" s="505"/>
      <c r="J2" s="505"/>
      <c r="L2" s="505"/>
      <c r="N2" s="505"/>
      <c r="P2" s="505"/>
      <c r="Q2" s="506"/>
      <c r="R2" s="507"/>
      <c r="S2" s="507"/>
      <c r="T2" s="507"/>
      <c r="U2" s="507"/>
      <c r="V2" s="507"/>
      <c r="W2" s="505">
        <f>'Трудовые ресурсы'!P1+'Ресурсы ОС и НМА'!O1+'Ресурсы материальные'!O1</f>
        <v>573900</v>
      </c>
      <c r="X2" s="505"/>
      <c r="Y2" s="505"/>
    </row>
    <row r="3" spans="1:25" ht="19.5" customHeight="1" x14ac:dyDescent="0.25">
      <c r="A3" s="1963"/>
      <c r="B3" s="1964"/>
      <c r="C3" s="1968"/>
      <c r="D3" s="1958" t="s">
        <v>363</v>
      </c>
      <c r="E3" s="1959"/>
      <c r="F3" s="1959"/>
      <c r="G3" s="1959"/>
      <c r="H3" s="1959"/>
      <c r="I3" s="1959"/>
      <c r="J3" s="1959"/>
      <c r="K3" s="1959"/>
      <c r="L3" s="1959"/>
      <c r="M3" s="1959"/>
      <c r="N3" s="1959"/>
      <c r="O3" s="1959"/>
      <c r="P3" s="1959"/>
      <c r="Q3" s="1960"/>
      <c r="R3" s="507"/>
      <c r="S3" s="507"/>
      <c r="T3" s="507"/>
      <c r="U3" s="507"/>
      <c r="V3" s="507"/>
      <c r="W3" s="507"/>
      <c r="X3" s="507"/>
      <c r="Y3" s="507"/>
    </row>
    <row r="4" spans="1:25" ht="32.25" customHeight="1" x14ac:dyDescent="0.25">
      <c r="A4" s="1965"/>
      <c r="B4" s="1966"/>
      <c r="C4" s="1968"/>
      <c r="D4" s="1953" t="s">
        <v>428</v>
      </c>
      <c r="E4" s="1953"/>
      <c r="F4" s="1954" t="s">
        <v>361</v>
      </c>
      <c r="G4" s="1954"/>
      <c r="H4" s="1955" t="s">
        <v>360</v>
      </c>
      <c r="I4" s="1955"/>
      <c r="J4" s="1955" t="s">
        <v>359</v>
      </c>
      <c r="K4" s="1955"/>
      <c r="L4" s="1955" t="s">
        <v>358</v>
      </c>
      <c r="M4" s="1955"/>
      <c r="N4" s="1957" t="s">
        <v>357</v>
      </c>
      <c r="O4" s="1957"/>
      <c r="P4" s="1955" t="s">
        <v>356</v>
      </c>
      <c r="Q4" s="1955"/>
      <c r="R4" s="507"/>
      <c r="S4" s="507"/>
      <c r="T4" s="507"/>
      <c r="U4" s="507"/>
      <c r="V4" s="507"/>
      <c r="W4" s="507"/>
      <c r="X4" s="507"/>
      <c r="Y4" s="507"/>
    </row>
    <row r="5" spans="1:25" ht="24.75" x14ac:dyDescent="0.25">
      <c r="A5" s="508"/>
      <c r="B5" s="443"/>
      <c r="C5" s="509"/>
      <c r="D5" s="510" t="s">
        <v>427</v>
      </c>
      <c r="E5" s="349" t="s">
        <v>26</v>
      </c>
      <c r="F5" s="510" t="s">
        <v>427</v>
      </c>
      <c r="G5" s="349" t="s">
        <v>26</v>
      </c>
      <c r="H5" s="510" t="s">
        <v>427</v>
      </c>
      <c r="I5" s="349" t="s">
        <v>26</v>
      </c>
      <c r="J5" s="510" t="s">
        <v>427</v>
      </c>
      <c r="K5" s="349" t="s">
        <v>26</v>
      </c>
      <c r="L5" s="510" t="s">
        <v>427</v>
      </c>
      <c r="M5" s="349" t="s">
        <v>26</v>
      </c>
      <c r="N5" s="510" t="s">
        <v>427</v>
      </c>
      <c r="O5" s="349" t="s">
        <v>26</v>
      </c>
      <c r="P5" s="510" t="s">
        <v>427</v>
      </c>
      <c r="Q5" s="121" t="s">
        <v>26</v>
      </c>
      <c r="R5" s="504">
        <f>Q6+O6+M6+K6+I6+G6+E6</f>
        <v>71184.212612581556</v>
      </c>
      <c r="S5" s="511"/>
      <c r="T5" s="511"/>
      <c r="U5" s="511"/>
      <c r="V5" s="511"/>
      <c r="W5" s="507"/>
      <c r="X5" s="507"/>
      <c r="Y5" s="507"/>
    </row>
    <row r="6" spans="1:25" ht="48.75" x14ac:dyDescent="0.25">
      <c r="A6" s="508"/>
      <c r="B6" s="443"/>
      <c r="C6" s="509"/>
      <c r="D6" s="349" t="s">
        <v>426</v>
      </c>
      <c r="E6" s="182">
        <f>E1</f>
        <v>10094.454003579036</v>
      </c>
      <c r="F6" s="512" t="s">
        <v>635</v>
      </c>
      <c r="G6" s="182">
        <f>G1</f>
        <v>10124.033719205172</v>
      </c>
      <c r="H6" s="350" t="s">
        <v>424</v>
      </c>
      <c r="I6" s="182">
        <f>I1</f>
        <v>10195.215424898834</v>
      </c>
      <c r="J6" s="350" t="s">
        <v>423</v>
      </c>
      <c r="K6" s="182">
        <f>K1</f>
        <v>10184.863190202019</v>
      </c>
      <c r="L6" s="350" t="s">
        <v>422</v>
      </c>
      <c r="M6" s="182">
        <f>M1</f>
        <v>10195.215424898834</v>
      </c>
      <c r="N6" s="510" t="s">
        <v>422</v>
      </c>
      <c r="O6" s="182">
        <f>O1</f>
        <v>10195.215424898834</v>
      </c>
      <c r="P6" s="350" t="s">
        <v>421</v>
      </c>
      <c r="Q6" s="182">
        <f>Q1</f>
        <v>10195.215424898834</v>
      </c>
      <c r="R6" s="504" t="s">
        <v>420</v>
      </c>
      <c r="S6" s="511"/>
      <c r="T6" s="511"/>
      <c r="U6" s="511"/>
      <c r="V6" s="511"/>
      <c r="W6" s="507"/>
      <c r="X6" s="507"/>
      <c r="Y6" s="507"/>
    </row>
    <row r="7" spans="1:25" ht="15.75" x14ac:dyDescent="0.25">
      <c r="A7" s="513"/>
      <c r="B7" s="443"/>
      <c r="C7" s="509"/>
      <c r="D7" s="349">
        <f t="shared" ref="D7:R7" si="0">SUM(D9:D60)</f>
        <v>120</v>
      </c>
      <c r="E7" s="120">
        <f t="shared" si="0"/>
        <v>10094.454003579036</v>
      </c>
      <c r="F7" s="349">
        <f t="shared" si="0"/>
        <v>44</v>
      </c>
      <c r="G7" s="120">
        <f t="shared" si="0"/>
        <v>10124.033719205161</v>
      </c>
      <c r="H7" s="349">
        <f t="shared" si="0"/>
        <v>44</v>
      </c>
      <c r="I7" s="120">
        <f t="shared" si="0"/>
        <v>10195.215424898835</v>
      </c>
      <c r="J7" s="349">
        <f t="shared" si="0"/>
        <v>37</v>
      </c>
      <c r="K7" s="120">
        <f t="shared" si="0"/>
        <v>10184.863190202017</v>
      </c>
      <c r="L7" s="349">
        <f t="shared" si="0"/>
        <v>37</v>
      </c>
      <c r="M7" s="120">
        <f t="shared" si="0"/>
        <v>10195.215424898839</v>
      </c>
      <c r="N7" s="349">
        <f t="shared" si="0"/>
        <v>37</v>
      </c>
      <c r="O7" s="119">
        <f t="shared" si="0"/>
        <v>10195.215424898839</v>
      </c>
      <c r="P7" s="349">
        <f t="shared" si="0"/>
        <v>44</v>
      </c>
      <c r="Q7" s="118">
        <f t="shared" si="0"/>
        <v>10195.215424898835</v>
      </c>
      <c r="R7" s="117">
        <f t="shared" si="0"/>
        <v>71184.21261258157</v>
      </c>
      <c r="S7" s="116"/>
      <c r="T7" s="116"/>
      <c r="U7" s="116"/>
      <c r="V7" s="116"/>
      <c r="W7" s="514"/>
      <c r="X7" s="514"/>
      <c r="Y7" s="514"/>
    </row>
    <row r="8" spans="1:25" x14ac:dyDescent="0.25">
      <c r="A8" s="515"/>
      <c r="B8" s="110" t="s">
        <v>387</v>
      </c>
      <c r="C8" s="516"/>
      <c r="D8" s="516"/>
      <c r="E8" s="349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7"/>
      <c r="S8" s="518"/>
      <c r="T8" s="518"/>
      <c r="U8" s="518"/>
      <c r="V8" s="518"/>
      <c r="W8" s="516"/>
      <c r="X8" s="516"/>
      <c r="Y8" s="516"/>
    </row>
    <row r="9" spans="1:25" ht="24" x14ac:dyDescent="0.25">
      <c r="A9" s="1950" t="s">
        <v>380</v>
      </c>
      <c r="B9" s="112" t="s">
        <v>366</v>
      </c>
      <c r="C9" s="516"/>
      <c r="D9" s="516">
        <f>'Базы распределения косвенных.. '!C8*'Базы распределения косвенных.. '!D8</f>
        <v>1</v>
      </c>
      <c r="E9" s="109">
        <f t="shared" ref="E9:E52" si="1">$E$6*D9/$D$7</f>
        <v>84.120450029825307</v>
      </c>
      <c r="F9" s="519">
        <f>'Базы распределения косвенных.. '!F8</f>
        <v>1</v>
      </c>
      <c r="G9" s="520">
        <f t="shared" ref="G9:G52" si="2">$G$6*F9/$F$7</f>
        <v>230.09167543648118</v>
      </c>
      <c r="H9" s="521">
        <f>'Базы распределения косвенных.. '!G8</f>
        <v>1</v>
      </c>
      <c r="I9" s="520">
        <f t="shared" ref="I9:I52" si="3">$I$6*H9/$H$7</f>
        <v>231.70944147497349</v>
      </c>
      <c r="J9" s="512">
        <f>'Базы распределения косвенных.. '!C8*'Базы распределения косвенных.. '!E8</f>
        <v>1</v>
      </c>
      <c r="K9" s="520">
        <f t="shared" ref="K9:K52" si="4">$K$6*J9/$J$7</f>
        <v>275.2665727081627</v>
      </c>
      <c r="L9" s="512">
        <f>'Базы распределения косвенных.. '!C8</f>
        <v>1</v>
      </c>
      <c r="M9" s="520">
        <f t="shared" ref="M9:M52" si="5">$M$6*L9/$L$7</f>
        <v>275.54636283510359</v>
      </c>
      <c r="N9" s="512">
        <f>'Базы распределения косвенных.. '!C8</f>
        <v>1</v>
      </c>
      <c r="O9" s="520">
        <f t="shared" ref="O9:O52" si="6">$O$6*N9/$N$7</f>
        <v>275.54636283510359</v>
      </c>
      <c r="P9" s="512">
        <f>'Базы распределения косвенных.. '!H8</f>
        <v>1</v>
      </c>
      <c r="Q9" s="522">
        <f t="shared" ref="Q9:Q52" si="7">$Q$6*P9/$P$7</f>
        <v>231.70944147497349</v>
      </c>
      <c r="R9" s="523">
        <f t="shared" ref="R9:R40" si="8">E9+G9+I9+K9+M9+O9+Q9</f>
        <v>1603.9903067946234</v>
      </c>
      <c r="S9" s="524"/>
      <c r="T9" s="524"/>
      <c r="U9" s="524"/>
      <c r="V9" s="524"/>
      <c r="W9" s="516"/>
      <c r="X9" s="516"/>
      <c r="Y9" s="516"/>
    </row>
    <row r="10" spans="1:25" x14ac:dyDescent="0.25">
      <c r="A10" s="1950"/>
      <c r="B10" s="112" t="s">
        <v>365</v>
      </c>
      <c r="C10" s="516"/>
      <c r="D10" s="516">
        <f>'Базы распределения косвенных.. '!C9*'Базы распределения косвенных.. '!D9</f>
        <v>1</v>
      </c>
      <c r="E10" s="109">
        <f t="shared" si="1"/>
        <v>84.120450029825307</v>
      </c>
      <c r="F10" s="519">
        <f>'Базы распределения косвенных.. '!F9</f>
        <v>1</v>
      </c>
      <c r="G10" s="520">
        <f t="shared" si="2"/>
        <v>230.09167543648118</v>
      </c>
      <c r="H10" s="521">
        <f>'Базы распределения косвенных.. '!G9</f>
        <v>1</v>
      </c>
      <c r="I10" s="520">
        <f t="shared" si="3"/>
        <v>231.70944147497349</v>
      </c>
      <c r="J10" s="512">
        <f>'Базы распределения косвенных.. '!C9*'Базы распределения косвенных.. '!E9</f>
        <v>1</v>
      </c>
      <c r="K10" s="520">
        <f t="shared" si="4"/>
        <v>275.2665727081627</v>
      </c>
      <c r="L10" s="512">
        <f>'Базы распределения косвенных.. '!C9</f>
        <v>1</v>
      </c>
      <c r="M10" s="520">
        <f t="shared" si="5"/>
        <v>275.54636283510359</v>
      </c>
      <c r="N10" s="512">
        <f>'Базы распределения косвенных.. '!C9</f>
        <v>1</v>
      </c>
      <c r="O10" s="520">
        <f t="shared" si="6"/>
        <v>275.54636283510359</v>
      </c>
      <c r="P10" s="512">
        <f>'Базы распределения косвенных.. '!H9</f>
        <v>1</v>
      </c>
      <c r="Q10" s="522">
        <f t="shared" si="7"/>
        <v>231.70944147497349</v>
      </c>
      <c r="R10" s="523">
        <f t="shared" si="8"/>
        <v>1603.9903067946234</v>
      </c>
      <c r="S10" s="524"/>
      <c r="T10" s="524"/>
      <c r="U10" s="524"/>
      <c r="V10" s="524"/>
      <c r="W10" s="516"/>
      <c r="X10" s="516"/>
      <c r="Y10" s="516"/>
    </row>
    <row r="11" spans="1:25" s="530" customFormat="1" x14ac:dyDescent="0.25">
      <c r="A11" s="1950" t="s">
        <v>379</v>
      </c>
      <c r="B11" s="151" t="s">
        <v>367</v>
      </c>
      <c r="C11" s="525"/>
      <c r="D11" s="516">
        <f>'Базы распределения косвенных.. '!C10*'Базы распределения косвенных.. '!D10</f>
        <v>0</v>
      </c>
      <c r="E11" s="152">
        <f t="shared" si="1"/>
        <v>0</v>
      </c>
      <c r="F11" s="519">
        <f>'Базы распределения косвенных.. '!F10</f>
        <v>1</v>
      </c>
      <c r="G11" s="526">
        <f t="shared" si="2"/>
        <v>230.09167543648118</v>
      </c>
      <c r="H11" s="521">
        <f>'Базы распределения косвенных.. '!G10</f>
        <v>1</v>
      </c>
      <c r="I11" s="526">
        <f t="shared" si="3"/>
        <v>231.70944147497349</v>
      </c>
      <c r="J11" s="512">
        <f>'Базы распределения косвенных.. '!C10*'Базы распределения косвенных.. '!E10</f>
        <v>0</v>
      </c>
      <c r="K11" s="526">
        <f t="shared" si="4"/>
        <v>0</v>
      </c>
      <c r="L11" s="512">
        <f>'Базы распределения косвенных.. '!C10</f>
        <v>0</v>
      </c>
      <c r="M11" s="526">
        <f t="shared" si="5"/>
        <v>0</v>
      </c>
      <c r="N11" s="512">
        <f>'Базы распределения косвенных.. '!C10</f>
        <v>0</v>
      </c>
      <c r="O11" s="526">
        <f t="shared" si="6"/>
        <v>0</v>
      </c>
      <c r="P11" s="512">
        <f>'Базы распределения косвенных.. '!H10</f>
        <v>1</v>
      </c>
      <c r="Q11" s="527">
        <f t="shared" si="7"/>
        <v>231.70944147497349</v>
      </c>
      <c r="R11" s="528">
        <f t="shared" si="8"/>
        <v>693.5105583864281</v>
      </c>
      <c r="S11" s="529"/>
      <c r="T11" s="529"/>
      <c r="U11" s="529"/>
      <c r="V11" s="529"/>
      <c r="W11" s="525"/>
      <c r="X11" s="525"/>
      <c r="Y11" s="525"/>
    </row>
    <row r="12" spans="1:25" ht="24" x14ac:dyDescent="0.25">
      <c r="A12" s="1950"/>
      <c r="B12" s="112" t="s">
        <v>366</v>
      </c>
      <c r="C12" s="516"/>
      <c r="D12" s="516">
        <f>'Базы распределения косвенных.. '!C11*'Базы распределения косвенных.. '!D11</f>
        <v>1</v>
      </c>
      <c r="E12" s="109">
        <f t="shared" si="1"/>
        <v>84.120450029825307</v>
      </c>
      <c r="F12" s="519">
        <f>'Базы распределения косвенных.. '!F11</f>
        <v>1</v>
      </c>
      <c r="G12" s="520">
        <f t="shared" si="2"/>
        <v>230.09167543648118</v>
      </c>
      <c r="H12" s="521">
        <f>'Базы распределения косвенных.. '!G11</f>
        <v>1</v>
      </c>
      <c r="I12" s="520">
        <f t="shared" si="3"/>
        <v>231.70944147497349</v>
      </c>
      <c r="J12" s="512">
        <f>'Базы распределения косвенных.. '!C11*'Базы распределения косвенных.. '!E11</f>
        <v>1</v>
      </c>
      <c r="K12" s="520">
        <f t="shared" si="4"/>
        <v>275.2665727081627</v>
      </c>
      <c r="L12" s="512">
        <f>'Базы распределения косвенных.. '!C11</f>
        <v>1</v>
      </c>
      <c r="M12" s="520">
        <f t="shared" si="5"/>
        <v>275.54636283510359</v>
      </c>
      <c r="N12" s="512">
        <f>'Базы распределения косвенных.. '!C11</f>
        <v>1</v>
      </c>
      <c r="O12" s="520">
        <f t="shared" si="6"/>
        <v>275.54636283510359</v>
      </c>
      <c r="P12" s="512">
        <f>'Базы распределения косвенных.. '!H11</f>
        <v>1</v>
      </c>
      <c r="Q12" s="522">
        <f t="shared" si="7"/>
        <v>231.70944147497349</v>
      </c>
      <c r="R12" s="523">
        <f t="shared" si="8"/>
        <v>1603.9903067946234</v>
      </c>
      <c r="S12" s="524"/>
      <c r="T12" s="524"/>
      <c r="U12" s="524"/>
      <c r="V12" s="524"/>
      <c r="W12" s="516"/>
      <c r="X12" s="516"/>
      <c r="Y12" s="516"/>
    </row>
    <row r="13" spans="1:25" x14ac:dyDescent="0.25">
      <c r="A13" s="1950"/>
      <c r="B13" s="112" t="s">
        <v>365</v>
      </c>
      <c r="C13" s="516"/>
      <c r="D13" s="516">
        <f>'Базы распределения косвенных.. '!C12*'Базы распределения косвенных.. '!D12</f>
        <v>0</v>
      </c>
      <c r="E13" s="109">
        <f t="shared" si="1"/>
        <v>0</v>
      </c>
      <c r="F13" s="519">
        <f>'Базы распределения косвенных.. '!F12</f>
        <v>1</v>
      </c>
      <c r="G13" s="520">
        <f t="shared" si="2"/>
        <v>230.09167543648118</v>
      </c>
      <c r="H13" s="521">
        <f>'Базы распределения косвенных.. '!G12</f>
        <v>1</v>
      </c>
      <c r="I13" s="520">
        <f t="shared" si="3"/>
        <v>231.70944147497349</v>
      </c>
      <c r="J13" s="512">
        <f>'Базы распределения косвенных.. '!C12*'Базы распределения косвенных.. '!E12</f>
        <v>0</v>
      </c>
      <c r="K13" s="520">
        <f t="shared" si="4"/>
        <v>0</v>
      </c>
      <c r="L13" s="512">
        <f>'Базы распределения косвенных.. '!C12</f>
        <v>0</v>
      </c>
      <c r="M13" s="520">
        <f t="shared" si="5"/>
        <v>0</v>
      </c>
      <c r="N13" s="512">
        <f>'Базы распределения косвенных.. '!C12</f>
        <v>0</v>
      </c>
      <c r="O13" s="520">
        <f t="shared" si="6"/>
        <v>0</v>
      </c>
      <c r="P13" s="512">
        <f>'Базы распределения косвенных.. '!H12</f>
        <v>1</v>
      </c>
      <c r="Q13" s="522">
        <f t="shared" si="7"/>
        <v>231.70944147497349</v>
      </c>
      <c r="R13" s="523">
        <f t="shared" si="8"/>
        <v>693.5105583864281</v>
      </c>
      <c r="S13" s="524"/>
      <c r="T13" s="524"/>
      <c r="U13" s="524"/>
      <c r="V13" s="524"/>
      <c r="W13" s="516"/>
      <c r="X13" s="516"/>
      <c r="Y13" s="516"/>
    </row>
    <row r="14" spans="1:25" s="530" customFormat="1" x14ac:dyDescent="0.25">
      <c r="A14" s="1950" t="s">
        <v>378</v>
      </c>
      <c r="B14" s="151" t="s">
        <v>367</v>
      </c>
      <c r="C14" s="525"/>
      <c r="D14" s="516">
        <f>'Базы распределения косвенных.. '!C13*'Базы распределения косвенных.. '!D13</f>
        <v>0</v>
      </c>
      <c r="E14" s="152">
        <f t="shared" si="1"/>
        <v>0</v>
      </c>
      <c r="F14" s="519">
        <f>'Базы распределения косвенных.. '!F13</f>
        <v>1</v>
      </c>
      <c r="G14" s="526">
        <f t="shared" si="2"/>
        <v>230.09167543648118</v>
      </c>
      <c r="H14" s="521">
        <f>'Базы распределения косвенных.. '!G13</f>
        <v>1</v>
      </c>
      <c r="I14" s="526">
        <f t="shared" si="3"/>
        <v>231.70944147497349</v>
      </c>
      <c r="J14" s="512">
        <f>'Базы распределения косвенных.. '!C13*'Базы распределения косвенных.. '!E13</f>
        <v>0</v>
      </c>
      <c r="K14" s="526">
        <f t="shared" si="4"/>
        <v>0</v>
      </c>
      <c r="L14" s="512">
        <f>'Базы распределения косвенных.. '!C13</f>
        <v>0</v>
      </c>
      <c r="M14" s="526">
        <f t="shared" si="5"/>
        <v>0</v>
      </c>
      <c r="N14" s="512">
        <f>'Базы распределения косвенных.. '!C13</f>
        <v>0</v>
      </c>
      <c r="O14" s="526">
        <f t="shared" si="6"/>
        <v>0</v>
      </c>
      <c r="P14" s="512">
        <f>'Базы распределения косвенных.. '!H13</f>
        <v>1</v>
      </c>
      <c r="Q14" s="527">
        <f t="shared" si="7"/>
        <v>231.70944147497349</v>
      </c>
      <c r="R14" s="528">
        <f t="shared" si="8"/>
        <v>693.5105583864281</v>
      </c>
      <c r="S14" s="529"/>
      <c r="T14" s="529"/>
      <c r="U14" s="529"/>
      <c r="V14" s="529"/>
      <c r="W14" s="525"/>
      <c r="X14" s="525"/>
      <c r="Y14" s="525"/>
    </row>
    <row r="15" spans="1:25" ht="24" x14ac:dyDescent="0.25">
      <c r="A15" s="1950"/>
      <c r="B15" s="112" t="s">
        <v>366</v>
      </c>
      <c r="C15" s="516"/>
      <c r="D15" s="516">
        <f>'Базы распределения косвенных.. '!C14*'Базы распределения косвенных.. '!D14</f>
        <v>1</v>
      </c>
      <c r="E15" s="109">
        <f t="shared" si="1"/>
        <v>84.120450029825307</v>
      </c>
      <c r="F15" s="519">
        <f>'Базы распределения косвенных.. '!F14</f>
        <v>1</v>
      </c>
      <c r="G15" s="520">
        <f t="shared" si="2"/>
        <v>230.09167543648118</v>
      </c>
      <c r="H15" s="521">
        <f>'Базы распределения косвенных.. '!G14</f>
        <v>1</v>
      </c>
      <c r="I15" s="520">
        <f t="shared" si="3"/>
        <v>231.70944147497349</v>
      </c>
      <c r="J15" s="512">
        <f>'Базы распределения косвенных.. '!C14*'Базы распределения косвенных.. '!E14</f>
        <v>1</v>
      </c>
      <c r="K15" s="520">
        <f t="shared" si="4"/>
        <v>275.2665727081627</v>
      </c>
      <c r="L15" s="512">
        <f>'Базы распределения косвенных.. '!C14</f>
        <v>1</v>
      </c>
      <c r="M15" s="520">
        <f t="shared" si="5"/>
        <v>275.54636283510359</v>
      </c>
      <c r="N15" s="512">
        <f>'Базы распределения косвенных.. '!C14</f>
        <v>1</v>
      </c>
      <c r="O15" s="520">
        <f t="shared" si="6"/>
        <v>275.54636283510359</v>
      </c>
      <c r="P15" s="512">
        <f>'Базы распределения косвенных.. '!H14</f>
        <v>1</v>
      </c>
      <c r="Q15" s="522">
        <f t="shared" si="7"/>
        <v>231.70944147497349</v>
      </c>
      <c r="R15" s="523">
        <f t="shared" si="8"/>
        <v>1603.9903067946234</v>
      </c>
      <c r="S15" s="524"/>
      <c r="T15" s="524"/>
      <c r="U15" s="524"/>
      <c r="V15" s="524"/>
      <c r="W15" s="516"/>
      <c r="X15" s="516"/>
      <c r="Y15" s="516"/>
    </row>
    <row r="16" spans="1:25" x14ac:dyDescent="0.25">
      <c r="A16" s="1950"/>
      <c r="B16" s="112" t="s">
        <v>365</v>
      </c>
      <c r="C16" s="516"/>
      <c r="D16" s="516">
        <f>'Базы распределения косвенных.. '!C15*'Базы распределения косвенных.. '!D15</f>
        <v>1</v>
      </c>
      <c r="E16" s="109">
        <f t="shared" si="1"/>
        <v>84.120450029825307</v>
      </c>
      <c r="F16" s="519">
        <f>'Базы распределения косвенных.. '!F15</f>
        <v>1</v>
      </c>
      <c r="G16" s="520">
        <f t="shared" si="2"/>
        <v>230.09167543648118</v>
      </c>
      <c r="H16" s="521">
        <f>'Базы распределения косвенных.. '!G15</f>
        <v>1</v>
      </c>
      <c r="I16" s="520">
        <f t="shared" si="3"/>
        <v>231.70944147497349</v>
      </c>
      <c r="J16" s="512">
        <f>'Базы распределения косвенных.. '!C15*'Базы распределения косвенных.. '!E15</f>
        <v>1</v>
      </c>
      <c r="K16" s="520">
        <f t="shared" si="4"/>
        <v>275.2665727081627</v>
      </c>
      <c r="L16" s="512">
        <f>'Базы распределения косвенных.. '!C15</f>
        <v>1</v>
      </c>
      <c r="M16" s="520">
        <f t="shared" si="5"/>
        <v>275.54636283510359</v>
      </c>
      <c r="N16" s="512">
        <f>'Базы распределения косвенных.. '!C15</f>
        <v>1</v>
      </c>
      <c r="O16" s="520">
        <f t="shared" si="6"/>
        <v>275.54636283510359</v>
      </c>
      <c r="P16" s="512">
        <f>'Базы распределения косвенных.. '!H15</f>
        <v>1</v>
      </c>
      <c r="Q16" s="522">
        <f t="shared" si="7"/>
        <v>231.70944147497349</v>
      </c>
      <c r="R16" s="523">
        <f t="shared" si="8"/>
        <v>1603.9903067946234</v>
      </c>
      <c r="S16" s="524"/>
      <c r="T16" s="524"/>
      <c r="U16" s="524"/>
      <c r="V16" s="524"/>
      <c r="W16" s="516"/>
      <c r="X16" s="516"/>
      <c r="Y16" s="516"/>
    </row>
    <row r="17" spans="1:25" s="530" customFormat="1" x14ac:dyDescent="0.25">
      <c r="A17" s="1950" t="s">
        <v>377</v>
      </c>
      <c r="B17" s="151" t="s">
        <v>367</v>
      </c>
      <c r="C17" s="525"/>
      <c r="D17" s="516">
        <f>'Базы распределения косвенных.. '!C16*'Базы распределения косвенных.. '!D16</f>
        <v>0</v>
      </c>
      <c r="E17" s="152">
        <f t="shared" si="1"/>
        <v>0</v>
      </c>
      <c r="F17" s="519">
        <f>'Базы распределения косвенных.. '!F16</f>
        <v>1</v>
      </c>
      <c r="G17" s="526">
        <f t="shared" si="2"/>
        <v>230.09167543648118</v>
      </c>
      <c r="H17" s="521">
        <f>'Базы распределения косвенных.. '!G16</f>
        <v>1</v>
      </c>
      <c r="I17" s="526">
        <f t="shared" si="3"/>
        <v>231.70944147497349</v>
      </c>
      <c r="J17" s="512">
        <f>'Базы распределения косвенных.. '!C16*'Базы распределения косвенных.. '!E16</f>
        <v>0</v>
      </c>
      <c r="K17" s="526">
        <f t="shared" si="4"/>
        <v>0</v>
      </c>
      <c r="L17" s="512">
        <f>'Базы распределения косвенных.. '!C16</f>
        <v>0</v>
      </c>
      <c r="M17" s="526">
        <f t="shared" si="5"/>
        <v>0</v>
      </c>
      <c r="N17" s="512">
        <f>'Базы распределения косвенных.. '!C16</f>
        <v>0</v>
      </c>
      <c r="O17" s="526">
        <f t="shared" si="6"/>
        <v>0</v>
      </c>
      <c r="P17" s="512">
        <f>'Базы распределения косвенных.. '!H16</f>
        <v>1</v>
      </c>
      <c r="Q17" s="527">
        <f t="shared" si="7"/>
        <v>231.70944147497349</v>
      </c>
      <c r="R17" s="528">
        <f t="shared" si="8"/>
        <v>693.5105583864281</v>
      </c>
      <c r="S17" s="529"/>
      <c r="T17" s="529"/>
      <c r="U17" s="529"/>
      <c r="V17" s="529"/>
      <c r="W17" s="525"/>
      <c r="X17" s="525"/>
      <c r="Y17" s="525"/>
    </row>
    <row r="18" spans="1:25" ht="24" x14ac:dyDescent="0.25">
      <c r="A18" s="1950"/>
      <c r="B18" s="112" t="s">
        <v>366</v>
      </c>
      <c r="C18" s="516"/>
      <c r="D18" s="516">
        <f>'Базы распределения косвенных.. '!C17*'Базы распределения косвенных.. '!D17</f>
        <v>1</v>
      </c>
      <c r="E18" s="109">
        <f t="shared" si="1"/>
        <v>84.120450029825307</v>
      </c>
      <c r="F18" s="519">
        <f>'Базы распределения косвенных.. '!F17</f>
        <v>1</v>
      </c>
      <c r="G18" s="520">
        <f t="shared" si="2"/>
        <v>230.09167543648118</v>
      </c>
      <c r="H18" s="521">
        <f>'Базы распределения косвенных.. '!G17</f>
        <v>1</v>
      </c>
      <c r="I18" s="520">
        <f t="shared" si="3"/>
        <v>231.70944147497349</v>
      </c>
      <c r="J18" s="512">
        <f>'Базы распределения косвенных.. '!C17*'Базы распределения косвенных.. '!E17</f>
        <v>1</v>
      </c>
      <c r="K18" s="520">
        <f t="shared" si="4"/>
        <v>275.2665727081627</v>
      </c>
      <c r="L18" s="512">
        <f>'Базы распределения косвенных.. '!C17</f>
        <v>1</v>
      </c>
      <c r="M18" s="520">
        <f t="shared" si="5"/>
        <v>275.54636283510359</v>
      </c>
      <c r="N18" s="512">
        <f>'Базы распределения косвенных.. '!C17</f>
        <v>1</v>
      </c>
      <c r="O18" s="520">
        <f t="shared" si="6"/>
        <v>275.54636283510359</v>
      </c>
      <c r="P18" s="512">
        <f>'Базы распределения косвенных.. '!H17</f>
        <v>1</v>
      </c>
      <c r="Q18" s="522">
        <f t="shared" si="7"/>
        <v>231.70944147497349</v>
      </c>
      <c r="R18" s="523">
        <f t="shared" si="8"/>
        <v>1603.9903067946234</v>
      </c>
      <c r="S18" s="524"/>
      <c r="T18" s="524"/>
      <c r="U18" s="524"/>
      <c r="V18" s="524"/>
      <c r="W18" s="516"/>
      <c r="X18" s="516"/>
      <c r="Y18" s="516"/>
    </row>
    <row r="19" spans="1:25" x14ac:dyDescent="0.25">
      <c r="A19" s="1950"/>
      <c r="B19" s="112" t="s">
        <v>365</v>
      </c>
      <c r="C19" s="516"/>
      <c r="D19" s="516">
        <f>'Базы распределения косвенных.. '!C18*'Базы распределения косвенных.. '!D18</f>
        <v>1</v>
      </c>
      <c r="E19" s="109">
        <f t="shared" si="1"/>
        <v>84.120450029825307</v>
      </c>
      <c r="F19" s="519">
        <f>'Базы распределения косвенных.. '!F18</f>
        <v>1</v>
      </c>
      <c r="G19" s="520">
        <f t="shared" si="2"/>
        <v>230.09167543648118</v>
      </c>
      <c r="H19" s="521">
        <f>'Базы распределения косвенных.. '!G18</f>
        <v>1</v>
      </c>
      <c r="I19" s="520">
        <f t="shared" si="3"/>
        <v>231.70944147497349</v>
      </c>
      <c r="J19" s="512">
        <f>'Базы распределения косвенных.. '!C18*'Базы распределения косвенных.. '!E18</f>
        <v>1</v>
      </c>
      <c r="K19" s="520">
        <f t="shared" si="4"/>
        <v>275.2665727081627</v>
      </c>
      <c r="L19" s="512">
        <f>'Базы распределения косвенных.. '!C18</f>
        <v>1</v>
      </c>
      <c r="M19" s="520">
        <f t="shared" si="5"/>
        <v>275.54636283510359</v>
      </c>
      <c r="N19" s="512">
        <f>'Базы распределения косвенных.. '!C18</f>
        <v>1</v>
      </c>
      <c r="O19" s="520">
        <f t="shared" si="6"/>
        <v>275.54636283510359</v>
      </c>
      <c r="P19" s="512">
        <f>'Базы распределения косвенных.. '!H18</f>
        <v>1</v>
      </c>
      <c r="Q19" s="522">
        <f t="shared" si="7"/>
        <v>231.70944147497349</v>
      </c>
      <c r="R19" s="523">
        <f t="shared" si="8"/>
        <v>1603.9903067946234</v>
      </c>
      <c r="S19" s="524"/>
      <c r="T19" s="524"/>
      <c r="U19" s="524"/>
      <c r="V19" s="524"/>
      <c r="W19" s="516"/>
      <c r="X19" s="516"/>
      <c r="Y19" s="516"/>
    </row>
    <row r="20" spans="1:25" s="530" customFormat="1" x14ac:dyDescent="0.25">
      <c r="A20" s="1956" t="s">
        <v>376</v>
      </c>
      <c r="B20" s="151" t="s">
        <v>367</v>
      </c>
      <c r="C20" s="525"/>
      <c r="D20" s="516">
        <f>'Базы распределения косвенных.. '!C19*'Базы распределения косвенных.. '!D19</f>
        <v>0</v>
      </c>
      <c r="E20" s="152">
        <f t="shared" si="1"/>
        <v>0</v>
      </c>
      <c r="F20" s="519">
        <f>'Базы распределения косвенных.. '!F19</f>
        <v>1</v>
      </c>
      <c r="G20" s="526">
        <f t="shared" si="2"/>
        <v>230.09167543648118</v>
      </c>
      <c r="H20" s="521">
        <f>'Базы распределения косвенных.. '!G19</f>
        <v>1</v>
      </c>
      <c r="I20" s="526">
        <f t="shared" si="3"/>
        <v>231.70944147497349</v>
      </c>
      <c r="J20" s="512">
        <f>'Базы распределения косвенных.. '!C19*'Базы распределения косвенных.. '!E19</f>
        <v>0</v>
      </c>
      <c r="K20" s="526">
        <f t="shared" si="4"/>
        <v>0</v>
      </c>
      <c r="L20" s="512">
        <f>'Базы распределения косвенных.. '!C19</f>
        <v>0</v>
      </c>
      <c r="M20" s="526">
        <f t="shared" si="5"/>
        <v>0</v>
      </c>
      <c r="N20" s="512">
        <f>'Базы распределения косвенных.. '!C19</f>
        <v>0</v>
      </c>
      <c r="O20" s="526">
        <f t="shared" si="6"/>
        <v>0</v>
      </c>
      <c r="P20" s="512">
        <f>'Базы распределения косвенных.. '!H19</f>
        <v>1</v>
      </c>
      <c r="Q20" s="527">
        <f t="shared" si="7"/>
        <v>231.70944147497349</v>
      </c>
      <c r="R20" s="528">
        <f t="shared" si="8"/>
        <v>693.5105583864281</v>
      </c>
      <c r="S20" s="529"/>
      <c r="T20" s="529"/>
      <c r="U20" s="529"/>
      <c r="V20" s="529"/>
      <c r="W20" s="525"/>
      <c r="X20" s="525"/>
      <c r="Y20" s="525"/>
    </row>
    <row r="21" spans="1:25" ht="24" x14ac:dyDescent="0.25">
      <c r="A21" s="1956"/>
      <c r="B21" s="112" t="s">
        <v>366</v>
      </c>
      <c r="C21" s="516"/>
      <c r="D21" s="516">
        <f>'Базы распределения косвенных.. '!C20*'Базы распределения косвенных.. '!D20</f>
        <v>1</v>
      </c>
      <c r="E21" s="109">
        <f t="shared" si="1"/>
        <v>84.120450029825307</v>
      </c>
      <c r="F21" s="519">
        <f>'Базы распределения косвенных.. '!F20</f>
        <v>1</v>
      </c>
      <c r="G21" s="520">
        <f t="shared" si="2"/>
        <v>230.09167543648118</v>
      </c>
      <c r="H21" s="521">
        <f>'Базы распределения косвенных.. '!G20</f>
        <v>1</v>
      </c>
      <c r="I21" s="520">
        <f t="shared" si="3"/>
        <v>231.70944147497349</v>
      </c>
      <c r="J21" s="512">
        <f>'Базы распределения косвенных.. '!C20*'Базы распределения косвенных.. '!E20</f>
        <v>1</v>
      </c>
      <c r="K21" s="520">
        <f t="shared" si="4"/>
        <v>275.2665727081627</v>
      </c>
      <c r="L21" s="512">
        <f>'Базы распределения косвенных.. '!C20</f>
        <v>1</v>
      </c>
      <c r="M21" s="520">
        <f t="shared" si="5"/>
        <v>275.54636283510359</v>
      </c>
      <c r="N21" s="512">
        <f>'Базы распределения косвенных.. '!C20</f>
        <v>1</v>
      </c>
      <c r="O21" s="520">
        <f t="shared" si="6"/>
        <v>275.54636283510359</v>
      </c>
      <c r="P21" s="512">
        <f>'Базы распределения косвенных.. '!H20</f>
        <v>1</v>
      </c>
      <c r="Q21" s="522">
        <f t="shared" si="7"/>
        <v>231.70944147497349</v>
      </c>
      <c r="R21" s="523">
        <f t="shared" si="8"/>
        <v>1603.9903067946234</v>
      </c>
      <c r="S21" s="524"/>
      <c r="T21" s="524"/>
      <c r="U21" s="524"/>
      <c r="V21" s="524"/>
      <c r="W21" s="516"/>
      <c r="X21" s="516"/>
      <c r="Y21" s="516"/>
    </row>
    <row r="22" spans="1:25" x14ac:dyDescent="0.25">
      <c r="A22" s="1956"/>
      <c r="B22" s="112" t="s">
        <v>365</v>
      </c>
      <c r="C22" s="516"/>
      <c r="D22" s="516">
        <f>'Базы распределения косвенных.. '!C21*'Базы распределения косвенных.. '!D21</f>
        <v>1</v>
      </c>
      <c r="E22" s="109">
        <f t="shared" si="1"/>
        <v>84.120450029825307</v>
      </c>
      <c r="F22" s="519">
        <f>'Базы распределения косвенных.. '!F21</f>
        <v>1</v>
      </c>
      <c r="G22" s="520">
        <f t="shared" si="2"/>
        <v>230.09167543648118</v>
      </c>
      <c r="H22" s="521">
        <f>'Базы распределения косвенных.. '!G21</f>
        <v>1</v>
      </c>
      <c r="I22" s="520">
        <f t="shared" si="3"/>
        <v>231.70944147497349</v>
      </c>
      <c r="J22" s="512">
        <f>'Базы распределения косвенных.. '!C21*'Базы распределения косвенных.. '!E21</f>
        <v>1</v>
      </c>
      <c r="K22" s="520">
        <f t="shared" si="4"/>
        <v>275.2665727081627</v>
      </c>
      <c r="L22" s="512">
        <f>'Базы распределения косвенных.. '!C21</f>
        <v>1</v>
      </c>
      <c r="M22" s="520">
        <f t="shared" si="5"/>
        <v>275.54636283510359</v>
      </c>
      <c r="N22" s="512">
        <f>'Базы распределения косвенных.. '!C21</f>
        <v>1</v>
      </c>
      <c r="O22" s="520">
        <f t="shared" si="6"/>
        <v>275.54636283510359</v>
      </c>
      <c r="P22" s="512">
        <f>'Базы распределения косвенных.. '!H21</f>
        <v>1</v>
      </c>
      <c r="Q22" s="522">
        <f t="shared" si="7"/>
        <v>231.70944147497349</v>
      </c>
      <c r="R22" s="523">
        <f t="shared" si="8"/>
        <v>1603.9903067946234</v>
      </c>
      <c r="S22" s="524"/>
      <c r="T22" s="524"/>
      <c r="U22" s="524"/>
      <c r="V22" s="524"/>
      <c r="W22" s="516"/>
      <c r="X22" s="516"/>
      <c r="Y22" s="516"/>
    </row>
    <row r="23" spans="1:25" s="530" customFormat="1" x14ac:dyDescent="0.25">
      <c r="A23" s="1950" t="s">
        <v>375</v>
      </c>
      <c r="B23" s="151" t="s">
        <v>367</v>
      </c>
      <c r="C23" s="525"/>
      <c r="D23" s="516">
        <f>'Базы распределения косвенных.. '!C22*'Базы распределения косвенных.. '!D22</f>
        <v>0</v>
      </c>
      <c r="E23" s="152">
        <f t="shared" si="1"/>
        <v>0</v>
      </c>
      <c r="F23" s="519">
        <f>'Базы распределения косвенных.. '!F22</f>
        <v>1</v>
      </c>
      <c r="G23" s="526">
        <f t="shared" si="2"/>
        <v>230.09167543648118</v>
      </c>
      <c r="H23" s="521">
        <f>'Базы распределения косвенных.. '!G22</f>
        <v>1</v>
      </c>
      <c r="I23" s="526">
        <f t="shared" si="3"/>
        <v>231.70944147497349</v>
      </c>
      <c r="J23" s="512">
        <f>'Базы распределения косвенных.. '!C22*'Базы распределения косвенных.. '!E22</f>
        <v>0</v>
      </c>
      <c r="K23" s="526">
        <f t="shared" si="4"/>
        <v>0</v>
      </c>
      <c r="L23" s="512">
        <f>'Базы распределения косвенных.. '!C22</f>
        <v>0</v>
      </c>
      <c r="M23" s="526">
        <f t="shared" si="5"/>
        <v>0</v>
      </c>
      <c r="N23" s="512">
        <f>'Базы распределения косвенных.. '!C22</f>
        <v>0</v>
      </c>
      <c r="O23" s="526">
        <f t="shared" si="6"/>
        <v>0</v>
      </c>
      <c r="P23" s="512">
        <f>'Базы распределения косвенных.. '!H22</f>
        <v>1</v>
      </c>
      <c r="Q23" s="527">
        <f t="shared" si="7"/>
        <v>231.70944147497349</v>
      </c>
      <c r="R23" s="528">
        <f t="shared" si="8"/>
        <v>693.5105583864281</v>
      </c>
      <c r="S23" s="529"/>
      <c r="T23" s="529"/>
      <c r="U23" s="529"/>
      <c r="V23" s="529"/>
      <c r="W23" s="525"/>
      <c r="X23" s="525"/>
      <c r="Y23" s="525"/>
    </row>
    <row r="24" spans="1:25" ht="24" x14ac:dyDescent="0.25">
      <c r="A24" s="1950"/>
      <c r="B24" s="112" t="s">
        <v>366</v>
      </c>
      <c r="C24" s="516"/>
      <c r="D24" s="516">
        <f>'Базы распределения косвенных.. '!C23*'Базы распределения косвенных.. '!D23</f>
        <v>1</v>
      </c>
      <c r="E24" s="109">
        <f t="shared" si="1"/>
        <v>84.120450029825307</v>
      </c>
      <c r="F24" s="519">
        <f>'Базы распределения косвенных.. '!F23</f>
        <v>1</v>
      </c>
      <c r="G24" s="520">
        <f t="shared" si="2"/>
        <v>230.09167543648118</v>
      </c>
      <c r="H24" s="521">
        <f>'Базы распределения косвенных.. '!G23</f>
        <v>1</v>
      </c>
      <c r="I24" s="520">
        <f t="shared" si="3"/>
        <v>231.70944147497349</v>
      </c>
      <c r="J24" s="512">
        <f>'Базы распределения косвенных.. '!C23*'Базы распределения косвенных.. '!E23</f>
        <v>1</v>
      </c>
      <c r="K24" s="520">
        <f t="shared" si="4"/>
        <v>275.2665727081627</v>
      </c>
      <c r="L24" s="512">
        <f>'Базы распределения косвенных.. '!C23</f>
        <v>1</v>
      </c>
      <c r="M24" s="520">
        <f t="shared" si="5"/>
        <v>275.54636283510359</v>
      </c>
      <c r="N24" s="512">
        <f>'Базы распределения косвенных.. '!C23</f>
        <v>1</v>
      </c>
      <c r="O24" s="520">
        <f t="shared" si="6"/>
        <v>275.54636283510359</v>
      </c>
      <c r="P24" s="512">
        <f>'Базы распределения косвенных.. '!H23</f>
        <v>1</v>
      </c>
      <c r="Q24" s="522">
        <f t="shared" si="7"/>
        <v>231.70944147497349</v>
      </c>
      <c r="R24" s="523">
        <f t="shared" si="8"/>
        <v>1603.9903067946234</v>
      </c>
      <c r="S24" s="524"/>
      <c r="T24" s="524"/>
      <c r="U24" s="524"/>
      <c r="V24" s="524"/>
      <c r="W24" s="516"/>
      <c r="X24" s="516"/>
      <c r="Y24" s="516"/>
    </row>
    <row r="25" spans="1:25" x14ac:dyDescent="0.25">
      <c r="A25" s="1950"/>
      <c r="B25" s="112" t="s">
        <v>365</v>
      </c>
      <c r="C25" s="516"/>
      <c r="D25" s="516">
        <f>'Базы распределения косвенных.. '!C24*'Базы распределения косвенных.. '!D24</f>
        <v>0</v>
      </c>
      <c r="E25" s="109">
        <f t="shared" si="1"/>
        <v>0</v>
      </c>
      <c r="F25" s="519">
        <f>'Базы распределения косвенных.. '!F24</f>
        <v>1</v>
      </c>
      <c r="G25" s="520">
        <f t="shared" si="2"/>
        <v>230.09167543648118</v>
      </c>
      <c r="H25" s="521">
        <f>'Базы распределения косвенных.. '!G24</f>
        <v>1</v>
      </c>
      <c r="I25" s="520">
        <f t="shared" si="3"/>
        <v>231.70944147497349</v>
      </c>
      <c r="J25" s="512">
        <f>'Базы распределения косвенных.. '!C24*'Базы распределения косвенных.. '!E24</f>
        <v>0</v>
      </c>
      <c r="K25" s="520">
        <f t="shared" si="4"/>
        <v>0</v>
      </c>
      <c r="L25" s="512">
        <f>'Базы распределения косвенных.. '!C24</f>
        <v>0</v>
      </c>
      <c r="M25" s="520">
        <f t="shared" si="5"/>
        <v>0</v>
      </c>
      <c r="N25" s="512">
        <f>'Базы распределения косвенных.. '!C24</f>
        <v>0</v>
      </c>
      <c r="O25" s="520">
        <f t="shared" si="6"/>
        <v>0</v>
      </c>
      <c r="P25" s="512">
        <f>'Базы распределения косвенных.. '!H24</f>
        <v>1</v>
      </c>
      <c r="Q25" s="522">
        <f t="shared" si="7"/>
        <v>231.70944147497349</v>
      </c>
      <c r="R25" s="523">
        <f t="shared" si="8"/>
        <v>693.5105583864281</v>
      </c>
      <c r="S25" s="524"/>
      <c r="T25" s="524"/>
      <c r="U25" s="524"/>
      <c r="V25" s="524"/>
      <c r="W25" s="516"/>
      <c r="X25" s="516"/>
      <c r="Y25" s="516"/>
    </row>
    <row r="26" spans="1:25" s="530" customFormat="1" x14ac:dyDescent="0.25">
      <c r="A26" s="1950" t="s">
        <v>16</v>
      </c>
      <c r="B26" s="151" t="s">
        <v>367</v>
      </c>
      <c r="C26" s="525"/>
      <c r="D26" s="516">
        <f>'Базы распределения косвенных.. '!C25*'Базы распределения косвенных.. '!D25</f>
        <v>0</v>
      </c>
      <c r="E26" s="152">
        <f t="shared" si="1"/>
        <v>0</v>
      </c>
      <c r="F26" s="519">
        <f>'Базы распределения косвенных.. '!F25</f>
        <v>1</v>
      </c>
      <c r="G26" s="526">
        <f t="shared" si="2"/>
        <v>230.09167543648118</v>
      </c>
      <c r="H26" s="521">
        <f>'Базы распределения косвенных.. '!G25</f>
        <v>1</v>
      </c>
      <c r="I26" s="526">
        <f t="shared" si="3"/>
        <v>231.70944147497349</v>
      </c>
      <c r="J26" s="512">
        <f>'Базы распределения косвенных.. '!C25*'Базы распределения косвенных.. '!E25</f>
        <v>0</v>
      </c>
      <c r="K26" s="526">
        <f t="shared" si="4"/>
        <v>0</v>
      </c>
      <c r="L26" s="512">
        <f>'Базы распределения косвенных.. '!C25</f>
        <v>0</v>
      </c>
      <c r="M26" s="526">
        <f t="shared" si="5"/>
        <v>0</v>
      </c>
      <c r="N26" s="512">
        <f>'Базы распределения косвенных.. '!C25</f>
        <v>0</v>
      </c>
      <c r="O26" s="526">
        <f t="shared" si="6"/>
        <v>0</v>
      </c>
      <c r="P26" s="512">
        <f>'Базы распределения косвенных.. '!H25</f>
        <v>1</v>
      </c>
      <c r="Q26" s="527">
        <f t="shared" si="7"/>
        <v>231.70944147497349</v>
      </c>
      <c r="R26" s="528">
        <f t="shared" si="8"/>
        <v>693.5105583864281</v>
      </c>
      <c r="S26" s="529"/>
      <c r="T26" s="529"/>
      <c r="U26" s="529"/>
      <c r="V26" s="529"/>
      <c r="W26" s="525"/>
      <c r="X26" s="525"/>
      <c r="Y26" s="525"/>
    </row>
    <row r="27" spans="1:25" ht="24" x14ac:dyDescent="0.25">
      <c r="A27" s="1950"/>
      <c r="B27" s="112" t="s">
        <v>366</v>
      </c>
      <c r="C27" s="516"/>
      <c r="D27" s="516">
        <f>'Базы распределения косвенных.. '!C26*'Базы распределения косвенных.. '!D26</f>
        <v>1</v>
      </c>
      <c r="E27" s="109">
        <f t="shared" si="1"/>
        <v>84.120450029825307</v>
      </c>
      <c r="F27" s="519">
        <f>'Базы распределения косвенных.. '!F26</f>
        <v>1</v>
      </c>
      <c r="G27" s="520">
        <f t="shared" si="2"/>
        <v>230.09167543648118</v>
      </c>
      <c r="H27" s="521">
        <f>'Базы распределения косвенных.. '!G26</f>
        <v>1</v>
      </c>
      <c r="I27" s="520">
        <f t="shared" si="3"/>
        <v>231.70944147497349</v>
      </c>
      <c r="J27" s="512">
        <f>'Базы распределения косвенных.. '!C26*'Базы распределения косвенных.. '!E26</f>
        <v>1</v>
      </c>
      <c r="K27" s="520">
        <f t="shared" si="4"/>
        <v>275.2665727081627</v>
      </c>
      <c r="L27" s="512">
        <f>'Базы распределения косвенных.. '!C26</f>
        <v>1</v>
      </c>
      <c r="M27" s="520">
        <f t="shared" si="5"/>
        <v>275.54636283510359</v>
      </c>
      <c r="N27" s="512">
        <f>'Базы распределения косвенных.. '!C26</f>
        <v>1</v>
      </c>
      <c r="O27" s="520">
        <f t="shared" si="6"/>
        <v>275.54636283510359</v>
      </c>
      <c r="P27" s="512">
        <f>'Базы распределения косвенных.. '!H26</f>
        <v>1</v>
      </c>
      <c r="Q27" s="522">
        <f t="shared" si="7"/>
        <v>231.70944147497349</v>
      </c>
      <c r="R27" s="523">
        <f t="shared" si="8"/>
        <v>1603.9903067946234</v>
      </c>
      <c r="S27" s="524"/>
      <c r="T27" s="524"/>
      <c r="U27" s="524"/>
      <c r="V27" s="524"/>
      <c r="W27" s="516"/>
      <c r="X27" s="516"/>
      <c r="Y27" s="516"/>
    </row>
    <row r="28" spans="1:25" x14ac:dyDescent="0.25">
      <c r="A28" s="1950"/>
      <c r="B28" s="112" t="s">
        <v>365</v>
      </c>
      <c r="C28" s="516"/>
      <c r="D28" s="516">
        <f>'Базы распределения косвенных.. '!C27*'Базы распределения косвенных.. '!D27</f>
        <v>1</v>
      </c>
      <c r="E28" s="109">
        <f t="shared" si="1"/>
        <v>84.120450029825307</v>
      </c>
      <c r="F28" s="519">
        <f>'Базы распределения косвенных.. '!F27</f>
        <v>1</v>
      </c>
      <c r="G28" s="520">
        <f t="shared" si="2"/>
        <v>230.09167543648118</v>
      </c>
      <c r="H28" s="521">
        <f>'Базы распределения косвенных.. '!G27</f>
        <v>1</v>
      </c>
      <c r="I28" s="520">
        <f t="shared" si="3"/>
        <v>231.70944147497349</v>
      </c>
      <c r="J28" s="512">
        <f>'Базы распределения косвенных.. '!C27*'Базы распределения косвенных.. '!E27</f>
        <v>1</v>
      </c>
      <c r="K28" s="520">
        <f t="shared" si="4"/>
        <v>275.2665727081627</v>
      </c>
      <c r="L28" s="512">
        <f>'Базы распределения косвенных.. '!C27</f>
        <v>1</v>
      </c>
      <c r="M28" s="520">
        <f t="shared" si="5"/>
        <v>275.54636283510359</v>
      </c>
      <c r="N28" s="512">
        <f>'Базы распределения косвенных.. '!C27</f>
        <v>1</v>
      </c>
      <c r="O28" s="520">
        <f t="shared" si="6"/>
        <v>275.54636283510359</v>
      </c>
      <c r="P28" s="512">
        <f>'Базы распределения косвенных.. '!H27</f>
        <v>1</v>
      </c>
      <c r="Q28" s="522">
        <f t="shared" si="7"/>
        <v>231.70944147497349</v>
      </c>
      <c r="R28" s="523">
        <f t="shared" si="8"/>
        <v>1603.9903067946234</v>
      </c>
      <c r="S28" s="524"/>
      <c r="T28" s="524"/>
      <c r="U28" s="524"/>
      <c r="V28" s="524"/>
      <c r="W28" s="516"/>
      <c r="X28" s="516"/>
      <c r="Y28" s="516"/>
    </row>
    <row r="29" spans="1:25" s="536" customFormat="1" ht="24" x14ac:dyDescent="0.25">
      <c r="A29" s="1951" t="s">
        <v>416</v>
      </c>
      <c r="B29" s="115" t="s">
        <v>374</v>
      </c>
      <c r="C29" s="531"/>
      <c r="D29" s="516">
        <f>'Базы распределения косвенных.. '!C28*'Базы распределения косвенных.. '!D28</f>
        <v>0</v>
      </c>
      <c r="E29" s="113">
        <f t="shared" si="1"/>
        <v>0</v>
      </c>
      <c r="F29" s="519">
        <f>'Базы распределения косвенных.. '!F28</f>
        <v>1</v>
      </c>
      <c r="G29" s="532">
        <f t="shared" si="2"/>
        <v>230.09167543648118</v>
      </c>
      <c r="H29" s="521">
        <f>'Базы распределения косвенных.. '!G28</f>
        <v>1</v>
      </c>
      <c r="I29" s="532">
        <f t="shared" si="3"/>
        <v>231.70944147497349</v>
      </c>
      <c r="J29" s="512">
        <f>'Базы распределения косвенных.. '!C28*'Базы распределения косвенных.. '!E28</f>
        <v>0</v>
      </c>
      <c r="K29" s="532">
        <f t="shared" si="4"/>
        <v>0</v>
      </c>
      <c r="L29" s="512">
        <f>'Базы распределения косвенных.. '!C28</f>
        <v>0</v>
      </c>
      <c r="M29" s="532">
        <f t="shared" si="5"/>
        <v>0</v>
      </c>
      <c r="N29" s="512">
        <f>'Базы распределения косвенных.. '!C28</f>
        <v>0</v>
      </c>
      <c r="O29" s="532">
        <f t="shared" si="6"/>
        <v>0</v>
      </c>
      <c r="P29" s="512">
        <f>'Базы распределения косвенных.. '!H28</f>
        <v>1</v>
      </c>
      <c r="Q29" s="533">
        <f t="shared" si="7"/>
        <v>231.70944147497349</v>
      </c>
      <c r="R29" s="534">
        <f t="shared" si="8"/>
        <v>693.5105583864281</v>
      </c>
      <c r="S29" s="535"/>
      <c r="T29" s="535"/>
      <c r="U29" s="535"/>
      <c r="V29" s="535"/>
      <c r="W29" s="531"/>
      <c r="X29" s="531"/>
      <c r="Y29" s="531"/>
    </row>
    <row r="30" spans="1:25" s="536" customFormat="1" ht="24" x14ac:dyDescent="0.25">
      <c r="A30" s="1951"/>
      <c r="B30" s="115" t="s">
        <v>373</v>
      </c>
      <c r="C30" s="531"/>
      <c r="D30" s="516">
        <f>'Базы распределения косвенных.. '!C29*'Базы распределения косвенных.. '!D29</f>
        <v>0</v>
      </c>
      <c r="E30" s="113">
        <f t="shared" si="1"/>
        <v>0</v>
      </c>
      <c r="F30" s="519">
        <f>'Базы распределения косвенных.. '!F29</f>
        <v>1</v>
      </c>
      <c r="G30" s="532">
        <f t="shared" si="2"/>
        <v>230.09167543648118</v>
      </c>
      <c r="H30" s="521">
        <f>'Базы распределения косвенных.. '!G29</f>
        <v>1</v>
      </c>
      <c r="I30" s="532">
        <f t="shared" si="3"/>
        <v>231.70944147497349</v>
      </c>
      <c r="J30" s="512">
        <f>'Базы распределения косвенных.. '!C29*'Базы распределения косвенных.. '!E29</f>
        <v>0</v>
      </c>
      <c r="K30" s="532">
        <f t="shared" si="4"/>
        <v>0</v>
      </c>
      <c r="L30" s="512">
        <f>'Базы распределения косвенных.. '!C29</f>
        <v>0</v>
      </c>
      <c r="M30" s="532">
        <f t="shared" si="5"/>
        <v>0</v>
      </c>
      <c r="N30" s="512">
        <f>'Базы распределения косвенных.. '!C29</f>
        <v>0</v>
      </c>
      <c r="O30" s="532">
        <f t="shared" si="6"/>
        <v>0</v>
      </c>
      <c r="P30" s="512">
        <f>'Базы распределения косвенных.. '!H29</f>
        <v>1</v>
      </c>
      <c r="Q30" s="533">
        <f t="shared" si="7"/>
        <v>231.70944147497349</v>
      </c>
      <c r="R30" s="534">
        <f t="shared" si="8"/>
        <v>693.5105583864281</v>
      </c>
      <c r="S30" s="535"/>
      <c r="T30" s="535"/>
      <c r="U30" s="535"/>
      <c r="V30" s="535"/>
      <c r="W30" s="531"/>
      <c r="X30" s="531"/>
      <c r="Y30" s="531"/>
    </row>
    <row r="31" spans="1:25" s="536" customFormat="1" x14ac:dyDescent="0.25">
      <c r="A31" s="1951"/>
      <c r="B31" s="115" t="s">
        <v>372</v>
      </c>
      <c r="C31" s="531"/>
      <c r="D31" s="516">
        <f>'Базы распределения косвенных.. '!C30*'Базы распределения косвенных.. '!D30</f>
        <v>0</v>
      </c>
      <c r="E31" s="113">
        <f t="shared" si="1"/>
        <v>0</v>
      </c>
      <c r="F31" s="519">
        <f>'Базы распределения косвенных.. '!F30</f>
        <v>1</v>
      </c>
      <c r="G31" s="532">
        <f t="shared" si="2"/>
        <v>230.09167543648118</v>
      </c>
      <c r="H31" s="521">
        <f>'Базы распределения косвенных.. '!G30</f>
        <v>1</v>
      </c>
      <c r="I31" s="532">
        <f t="shared" si="3"/>
        <v>231.70944147497349</v>
      </c>
      <c r="J31" s="512">
        <f>'Базы распределения косвенных.. '!C30*'Базы распределения косвенных.. '!E30</f>
        <v>0</v>
      </c>
      <c r="K31" s="532">
        <f t="shared" si="4"/>
        <v>0</v>
      </c>
      <c r="L31" s="512">
        <f>'Базы распределения косвенных.. '!C30</f>
        <v>0</v>
      </c>
      <c r="M31" s="532">
        <f t="shared" si="5"/>
        <v>0</v>
      </c>
      <c r="N31" s="512">
        <f>'Базы распределения косвенных.. '!C30</f>
        <v>0</v>
      </c>
      <c r="O31" s="532">
        <f t="shared" si="6"/>
        <v>0</v>
      </c>
      <c r="P31" s="512">
        <f>'Базы распределения косвенных.. '!H30</f>
        <v>1</v>
      </c>
      <c r="Q31" s="533">
        <f t="shared" si="7"/>
        <v>231.70944147497349</v>
      </c>
      <c r="R31" s="534">
        <f t="shared" si="8"/>
        <v>693.5105583864281</v>
      </c>
      <c r="S31" s="535"/>
      <c r="T31" s="535"/>
      <c r="U31" s="535"/>
      <c r="V31" s="535"/>
      <c r="W31" s="531"/>
      <c r="X31" s="531"/>
      <c r="Y31" s="531"/>
    </row>
    <row r="32" spans="1:25" s="536" customFormat="1" ht="24" x14ac:dyDescent="0.25">
      <c r="A32" s="1951"/>
      <c r="B32" s="114" t="s">
        <v>415</v>
      </c>
      <c r="C32" s="531"/>
      <c r="D32" s="516">
        <f>'Базы распределения косвенных.. '!C31*'Базы распределения косвенных.. '!D31</f>
        <v>0</v>
      </c>
      <c r="E32" s="113">
        <f t="shared" si="1"/>
        <v>0</v>
      </c>
      <c r="F32" s="519">
        <f>'Базы распределения косвенных.. '!F31</f>
        <v>1</v>
      </c>
      <c r="G32" s="532">
        <f t="shared" si="2"/>
        <v>230.09167543648118</v>
      </c>
      <c r="H32" s="521">
        <f>'Базы распределения косвенных.. '!G31</f>
        <v>1</v>
      </c>
      <c r="I32" s="532">
        <f t="shared" si="3"/>
        <v>231.70944147497349</v>
      </c>
      <c r="J32" s="512">
        <f>'Базы распределения косвенных.. '!C31*'Базы распределения косвенных.. '!E31</f>
        <v>0</v>
      </c>
      <c r="K32" s="532">
        <f t="shared" si="4"/>
        <v>0</v>
      </c>
      <c r="L32" s="512">
        <f>'Базы распределения косвенных.. '!C31</f>
        <v>0</v>
      </c>
      <c r="M32" s="532">
        <f t="shared" si="5"/>
        <v>0</v>
      </c>
      <c r="N32" s="512">
        <f>'Базы распределения косвенных.. '!C31</f>
        <v>0</v>
      </c>
      <c r="O32" s="532">
        <f t="shared" si="6"/>
        <v>0</v>
      </c>
      <c r="P32" s="512">
        <f>'Базы распределения косвенных.. '!H31</f>
        <v>1</v>
      </c>
      <c r="Q32" s="533">
        <f t="shared" si="7"/>
        <v>231.70944147497349</v>
      </c>
      <c r="R32" s="534">
        <f t="shared" si="8"/>
        <v>693.5105583864281</v>
      </c>
      <c r="S32" s="535"/>
      <c r="T32" s="535"/>
      <c r="U32" s="535"/>
      <c r="V32" s="535"/>
      <c r="W32" s="531"/>
      <c r="X32" s="531"/>
      <c r="Y32" s="531"/>
    </row>
    <row r="33" spans="1:25" s="536" customFormat="1" ht="24" x14ac:dyDescent="0.25">
      <c r="A33" s="1951"/>
      <c r="B33" s="114" t="s">
        <v>414</v>
      </c>
      <c r="C33" s="531"/>
      <c r="D33" s="516">
        <f>'Базы распределения косвенных.. '!C32*'Базы распределения косвенных.. '!D32</f>
        <v>0</v>
      </c>
      <c r="E33" s="113">
        <f t="shared" si="1"/>
        <v>0</v>
      </c>
      <c r="F33" s="519">
        <f>'Базы распределения косвенных.. '!F32</f>
        <v>1</v>
      </c>
      <c r="G33" s="532">
        <f t="shared" si="2"/>
        <v>230.09167543648118</v>
      </c>
      <c r="H33" s="521">
        <f>'Базы распределения косвенных.. '!G32</f>
        <v>1</v>
      </c>
      <c r="I33" s="532">
        <f t="shared" si="3"/>
        <v>231.70944147497349</v>
      </c>
      <c r="J33" s="512">
        <f>'Базы распределения косвенных.. '!C32*'Базы распределения косвенных.. '!E32</f>
        <v>0</v>
      </c>
      <c r="K33" s="532">
        <f t="shared" si="4"/>
        <v>0</v>
      </c>
      <c r="L33" s="512">
        <f>'Базы распределения косвенных.. '!C32</f>
        <v>0</v>
      </c>
      <c r="M33" s="532">
        <f t="shared" si="5"/>
        <v>0</v>
      </c>
      <c r="N33" s="512">
        <f>'Базы распределения косвенных.. '!C32</f>
        <v>0</v>
      </c>
      <c r="O33" s="532">
        <f t="shared" si="6"/>
        <v>0</v>
      </c>
      <c r="P33" s="512">
        <f>'Базы распределения косвенных.. '!H32</f>
        <v>1</v>
      </c>
      <c r="Q33" s="533">
        <f t="shared" si="7"/>
        <v>231.70944147497349</v>
      </c>
      <c r="R33" s="534">
        <f t="shared" si="8"/>
        <v>693.5105583864281</v>
      </c>
      <c r="S33" s="535"/>
      <c r="T33" s="535"/>
      <c r="U33" s="535"/>
      <c r="V33" s="535"/>
      <c r="W33" s="531"/>
      <c r="X33" s="531"/>
      <c r="Y33" s="531"/>
    </row>
    <row r="34" spans="1:25" s="530" customFormat="1" x14ac:dyDescent="0.25">
      <c r="A34" s="1952" t="s">
        <v>413</v>
      </c>
      <c r="B34" s="151" t="s">
        <v>367</v>
      </c>
      <c r="C34" s="525"/>
      <c r="D34" s="516">
        <f>'Базы распределения косвенных.. '!C33*'Базы распределения косвенных.. '!D33</f>
        <v>0</v>
      </c>
      <c r="E34" s="152">
        <f t="shared" si="1"/>
        <v>0</v>
      </c>
      <c r="F34" s="519">
        <f>'Базы распределения косвенных.. '!F33</f>
        <v>1</v>
      </c>
      <c r="G34" s="526">
        <f t="shared" si="2"/>
        <v>230.09167543648118</v>
      </c>
      <c r="H34" s="521">
        <f>'Базы распределения косвенных.. '!G33</f>
        <v>1</v>
      </c>
      <c r="I34" s="526">
        <f t="shared" si="3"/>
        <v>231.70944147497349</v>
      </c>
      <c r="J34" s="512">
        <f>'Базы распределения косвенных.. '!C33*'Базы распределения косвенных.. '!E33</f>
        <v>0</v>
      </c>
      <c r="K34" s="526">
        <f t="shared" si="4"/>
        <v>0</v>
      </c>
      <c r="L34" s="512">
        <f>'Базы распределения косвенных.. '!C33</f>
        <v>0</v>
      </c>
      <c r="M34" s="526">
        <f t="shared" si="5"/>
        <v>0</v>
      </c>
      <c r="N34" s="512">
        <f>'Базы распределения косвенных.. '!C33</f>
        <v>0</v>
      </c>
      <c r="O34" s="526">
        <f t="shared" si="6"/>
        <v>0</v>
      </c>
      <c r="P34" s="512">
        <f>'Базы распределения косвенных.. '!H33</f>
        <v>1</v>
      </c>
      <c r="Q34" s="527">
        <f t="shared" si="7"/>
        <v>231.70944147497349</v>
      </c>
      <c r="R34" s="528">
        <f t="shared" si="8"/>
        <v>693.5105583864281</v>
      </c>
      <c r="S34" s="529"/>
      <c r="T34" s="529"/>
      <c r="U34" s="529"/>
      <c r="V34" s="529"/>
      <c r="W34" s="525"/>
      <c r="X34" s="525"/>
      <c r="Y34" s="525"/>
    </row>
    <row r="35" spans="1:25" ht="24" x14ac:dyDescent="0.25">
      <c r="A35" s="1952"/>
      <c r="B35" s="112" t="s">
        <v>366</v>
      </c>
      <c r="C35" s="516"/>
      <c r="D35" s="516">
        <f>'Базы распределения косвенных.. '!C34*'Базы распределения косвенных.. '!D34</f>
        <v>0</v>
      </c>
      <c r="E35" s="109">
        <f t="shared" si="1"/>
        <v>0</v>
      </c>
      <c r="F35" s="519">
        <f>'Базы распределения косвенных.. '!F34</f>
        <v>1</v>
      </c>
      <c r="G35" s="520">
        <f t="shared" si="2"/>
        <v>230.09167543648118</v>
      </c>
      <c r="H35" s="521">
        <f>'Базы распределения косвенных.. '!G34</f>
        <v>1</v>
      </c>
      <c r="I35" s="520">
        <f t="shared" si="3"/>
        <v>231.70944147497349</v>
      </c>
      <c r="J35" s="512">
        <f>'Базы распределения косвенных.. '!C34*'Базы распределения косвенных.. '!E34</f>
        <v>0</v>
      </c>
      <c r="K35" s="520">
        <f t="shared" si="4"/>
        <v>0</v>
      </c>
      <c r="L35" s="512">
        <f>'Базы распределения косвенных.. '!C34</f>
        <v>0</v>
      </c>
      <c r="M35" s="520">
        <f t="shared" si="5"/>
        <v>0</v>
      </c>
      <c r="N35" s="512">
        <f>'Базы распределения косвенных.. '!C34</f>
        <v>0</v>
      </c>
      <c r="O35" s="520">
        <f t="shared" si="6"/>
        <v>0</v>
      </c>
      <c r="P35" s="512">
        <f>'Базы распределения косвенных.. '!H34</f>
        <v>1</v>
      </c>
      <c r="Q35" s="522">
        <f t="shared" si="7"/>
        <v>231.70944147497349</v>
      </c>
      <c r="R35" s="523">
        <f t="shared" si="8"/>
        <v>693.5105583864281</v>
      </c>
      <c r="S35" s="524"/>
      <c r="T35" s="524"/>
      <c r="U35" s="524"/>
      <c r="V35" s="524"/>
      <c r="W35" s="516"/>
      <c r="X35" s="516"/>
      <c r="Y35" s="516"/>
    </row>
    <row r="36" spans="1:25" x14ac:dyDescent="0.25">
      <c r="A36" s="1952"/>
      <c r="B36" s="112" t="s">
        <v>365</v>
      </c>
      <c r="C36" s="516"/>
      <c r="D36" s="516">
        <f>'Базы распределения косвенных.. '!C35*'Базы распределения косвенных.. '!D35</f>
        <v>1</v>
      </c>
      <c r="E36" s="109">
        <f t="shared" si="1"/>
        <v>84.120450029825307</v>
      </c>
      <c r="F36" s="519">
        <f>'Базы распределения косвенных.. '!F35</f>
        <v>1</v>
      </c>
      <c r="G36" s="520">
        <f t="shared" si="2"/>
        <v>230.09167543648118</v>
      </c>
      <c r="H36" s="521">
        <f>'Базы распределения косвенных.. '!G35</f>
        <v>1</v>
      </c>
      <c r="I36" s="520">
        <f t="shared" si="3"/>
        <v>231.70944147497349</v>
      </c>
      <c r="J36" s="512">
        <f>'Базы распределения косвенных.. '!C35*'Базы распределения косвенных.. '!E35</f>
        <v>1</v>
      </c>
      <c r="K36" s="520">
        <f t="shared" si="4"/>
        <v>275.2665727081627</v>
      </c>
      <c r="L36" s="512">
        <f>'Базы распределения косвенных.. '!C35</f>
        <v>1</v>
      </c>
      <c r="M36" s="520">
        <f t="shared" si="5"/>
        <v>275.54636283510359</v>
      </c>
      <c r="N36" s="512">
        <f>'Базы распределения косвенных.. '!C35</f>
        <v>1</v>
      </c>
      <c r="O36" s="520">
        <f t="shared" si="6"/>
        <v>275.54636283510359</v>
      </c>
      <c r="P36" s="512">
        <f>'Базы распределения косвенных.. '!H35</f>
        <v>1</v>
      </c>
      <c r="Q36" s="522">
        <f t="shared" si="7"/>
        <v>231.70944147497349</v>
      </c>
      <c r="R36" s="523">
        <f t="shared" si="8"/>
        <v>1603.9903067946234</v>
      </c>
      <c r="S36" s="524"/>
      <c r="T36" s="524"/>
      <c r="U36" s="524"/>
      <c r="V36" s="524"/>
      <c r="W36" s="516"/>
      <c r="X36" s="516"/>
      <c r="Y36" s="516"/>
    </row>
    <row r="37" spans="1:25" s="530" customFormat="1" x14ac:dyDescent="0.25">
      <c r="A37" s="1952" t="s">
        <v>412</v>
      </c>
      <c r="B37" s="151" t="s">
        <v>367</v>
      </c>
      <c r="C37" s="525"/>
      <c r="D37" s="516">
        <f>'Базы распределения косвенных.. '!C36*'Базы распределения косвенных.. '!D36</f>
        <v>0</v>
      </c>
      <c r="E37" s="152">
        <f t="shared" si="1"/>
        <v>0</v>
      </c>
      <c r="F37" s="519">
        <f>'Базы распределения косвенных.. '!F36</f>
        <v>1</v>
      </c>
      <c r="G37" s="526">
        <f t="shared" si="2"/>
        <v>230.09167543648118</v>
      </c>
      <c r="H37" s="521">
        <f>'Базы распределения косвенных.. '!G36</f>
        <v>1</v>
      </c>
      <c r="I37" s="526">
        <f t="shared" si="3"/>
        <v>231.70944147497349</v>
      </c>
      <c r="J37" s="512">
        <f>'Базы распределения косвенных.. '!C36*'Базы распределения косвенных.. '!E36</f>
        <v>0</v>
      </c>
      <c r="K37" s="526">
        <f t="shared" si="4"/>
        <v>0</v>
      </c>
      <c r="L37" s="512">
        <f>'Базы распределения косвенных.. '!C36</f>
        <v>0</v>
      </c>
      <c r="M37" s="526">
        <f t="shared" si="5"/>
        <v>0</v>
      </c>
      <c r="N37" s="512">
        <f>'Базы распределения косвенных.. '!C36</f>
        <v>0</v>
      </c>
      <c r="O37" s="526">
        <f t="shared" si="6"/>
        <v>0</v>
      </c>
      <c r="P37" s="512">
        <f>'Базы распределения косвенных.. '!H36</f>
        <v>1</v>
      </c>
      <c r="Q37" s="527">
        <f t="shared" si="7"/>
        <v>231.70944147497349</v>
      </c>
      <c r="R37" s="528">
        <f t="shared" si="8"/>
        <v>693.5105583864281</v>
      </c>
      <c r="S37" s="529"/>
      <c r="T37" s="529"/>
      <c r="U37" s="529"/>
      <c r="V37" s="529"/>
      <c r="W37" s="525"/>
      <c r="X37" s="525"/>
      <c r="Y37" s="525"/>
    </row>
    <row r="38" spans="1:25" ht="24" x14ac:dyDescent="0.25">
      <c r="A38" s="1952"/>
      <c r="B38" s="112" t="s">
        <v>366</v>
      </c>
      <c r="C38" s="516"/>
      <c r="D38" s="516">
        <f>'Базы распределения косвенных.. '!C37*'Базы распределения косвенных.. '!D37</f>
        <v>0</v>
      </c>
      <c r="E38" s="109">
        <f t="shared" si="1"/>
        <v>0</v>
      </c>
      <c r="F38" s="519">
        <f>'Базы распределения косвенных.. '!F37</f>
        <v>1</v>
      </c>
      <c r="G38" s="520">
        <f t="shared" si="2"/>
        <v>230.09167543648118</v>
      </c>
      <c r="H38" s="521">
        <f>'Базы распределения косвенных.. '!G37</f>
        <v>1</v>
      </c>
      <c r="I38" s="520">
        <f t="shared" si="3"/>
        <v>231.70944147497349</v>
      </c>
      <c r="J38" s="512">
        <f>'Базы распределения косвенных.. '!C37*'Базы распределения косвенных.. '!E37</f>
        <v>0</v>
      </c>
      <c r="K38" s="520">
        <f t="shared" si="4"/>
        <v>0</v>
      </c>
      <c r="L38" s="512">
        <f>'Базы распределения косвенных.. '!C37</f>
        <v>0</v>
      </c>
      <c r="M38" s="520">
        <f t="shared" si="5"/>
        <v>0</v>
      </c>
      <c r="N38" s="512">
        <f>'Базы распределения косвенных.. '!C37</f>
        <v>0</v>
      </c>
      <c r="O38" s="520">
        <f t="shared" si="6"/>
        <v>0</v>
      </c>
      <c r="P38" s="512">
        <f>'Базы распределения косвенных.. '!H37</f>
        <v>1</v>
      </c>
      <c r="Q38" s="522">
        <f t="shared" si="7"/>
        <v>231.70944147497349</v>
      </c>
      <c r="R38" s="523">
        <f t="shared" si="8"/>
        <v>693.5105583864281</v>
      </c>
      <c r="S38" s="524"/>
      <c r="T38" s="524"/>
      <c r="U38" s="524"/>
      <c r="V38" s="524"/>
      <c r="W38" s="516"/>
      <c r="X38" s="516"/>
      <c r="Y38" s="516"/>
    </row>
    <row r="39" spans="1:25" x14ac:dyDescent="0.25">
      <c r="A39" s="1952"/>
      <c r="B39" s="112" t="s">
        <v>365</v>
      </c>
      <c r="C39" s="516"/>
      <c r="D39" s="516">
        <f>'Базы распределения косвенных.. '!C38*'Базы распределения косвенных.. '!D38</f>
        <v>1</v>
      </c>
      <c r="E39" s="109">
        <f t="shared" si="1"/>
        <v>84.120450029825307</v>
      </c>
      <c r="F39" s="519">
        <f>'Базы распределения косвенных.. '!F38</f>
        <v>1</v>
      </c>
      <c r="G39" s="520">
        <f t="shared" si="2"/>
        <v>230.09167543648118</v>
      </c>
      <c r="H39" s="521">
        <f>'Базы распределения косвенных.. '!G38</f>
        <v>1</v>
      </c>
      <c r="I39" s="520">
        <f t="shared" si="3"/>
        <v>231.70944147497349</v>
      </c>
      <c r="J39" s="512">
        <f>'Базы распределения косвенных.. '!C38*'Базы распределения косвенных.. '!E38</f>
        <v>1</v>
      </c>
      <c r="K39" s="520">
        <f t="shared" si="4"/>
        <v>275.2665727081627</v>
      </c>
      <c r="L39" s="512">
        <f>'Базы распределения косвенных.. '!C38</f>
        <v>1</v>
      </c>
      <c r="M39" s="520">
        <f t="shared" si="5"/>
        <v>275.54636283510359</v>
      </c>
      <c r="N39" s="512">
        <f>'Базы распределения косвенных.. '!C38</f>
        <v>1</v>
      </c>
      <c r="O39" s="520">
        <f t="shared" si="6"/>
        <v>275.54636283510359</v>
      </c>
      <c r="P39" s="512">
        <f>'Базы распределения косвенных.. '!H38</f>
        <v>1</v>
      </c>
      <c r="Q39" s="522">
        <f t="shared" si="7"/>
        <v>231.70944147497349</v>
      </c>
      <c r="R39" s="523">
        <f t="shared" si="8"/>
        <v>1603.9903067946234</v>
      </c>
      <c r="S39" s="524"/>
      <c r="T39" s="524"/>
      <c r="U39" s="524"/>
      <c r="V39" s="524"/>
      <c r="W39" s="516"/>
      <c r="X39" s="516"/>
      <c r="Y39" s="516"/>
    </row>
    <row r="40" spans="1:25" s="530" customFormat="1" x14ac:dyDescent="0.25">
      <c r="A40" s="1952" t="s">
        <v>411</v>
      </c>
      <c r="B40" s="151" t="s">
        <v>367</v>
      </c>
      <c r="C40" s="525"/>
      <c r="D40" s="516">
        <f>'Базы распределения косвенных.. '!C39*'Базы распределения косвенных.. '!D39</f>
        <v>0</v>
      </c>
      <c r="E40" s="152">
        <f t="shared" si="1"/>
        <v>0</v>
      </c>
      <c r="F40" s="519">
        <f>'Базы распределения косвенных.. '!F39</f>
        <v>1</v>
      </c>
      <c r="G40" s="526">
        <f t="shared" si="2"/>
        <v>230.09167543648118</v>
      </c>
      <c r="H40" s="521">
        <f>'Базы распределения косвенных.. '!G39</f>
        <v>1</v>
      </c>
      <c r="I40" s="526">
        <f t="shared" si="3"/>
        <v>231.70944147497349</v>
      </c>
      <c r="J40" s="512">
        <f>'Базы распределения косвенных.. '!C39*'Базы распределения косвенных.. '!E39</f>
        <v>0</v>
      </c>
      <c r="K40" s="526">
        <f t="shared" si="4"/>
        <v>0</v>
      </c>
      <c r="L40" s="512">
        <f>'Базы распределения косвенных.. '!C39</f>
        <v>0</v>
      </c>
      <c r="M40" s="526">
        <f t="shared" si="5"/>
        <v>0</v>
      </c>
      <c r="N40" s="512">
        <f>'Базы распределения косвенных.. '!C39</f>
        <v>0</v>
      </c>
      <c r="O40" s="526">
        <f t="shared" si="6"/>
        <v>0</v>
      </c>
      <c r="P40" s="512">
        <f>'Базы распределения косвенных.. '!H39</f>
        <v>1</v>
      </c>
      <c r="Q40" s="527">
        <f t="shared" si="7"/>
        <v>231.70944147497349</v>
      </c>
      <c r="R40" s="528">
        <f t="shared" si="8"/>
        <v>693.5105583864281</v>
      </c>
      <c r="S40" s="529"/>
      <c r="T40" s="529"/>
      <c r="U40" s="529"/>
      <c r="V40" s="529"/>
      <c r="W40" s="525"/>
      <c r="X40" s="525"/>
      <c r="Y40" s="525"/>
    </row>
    <row r="41" spans="1:25" ht="24" x14ac:dyDescent="0.25">
      <c r="A41" s="1952"/>
      <c r="B41" s="112" t="s">
        <v>366</v>
      </c>
      <c r="C41" s="516"/>
      <c r="D41" s="516">
        <f>'Базы распределения косвенных.. '!C40*'Базы распределения косвенных.. '!D40</f>
        <v>0</v>
      </c>
      <c r="E41" s="109">
        <f t="shared" si="1"/>
        <v>0</v>
      </c>
      <c r="F41" s="519">
        <f>'Базы распределения косвенных.. '!F40</f>
        <v>1</v>
      </c>
      <c r="G41" s="520">
        <f t="shared" si="2"/>
        <v>230.09167543648118</v>
      </c>
      <c r="H41" s="521">
        <f>'Базы распределения косвенных.. '!G40</f>
        <v>1</v>
      </c>
      <c r="I41" s="520">
        <f t="shared" si="3"/>
        <v>231.70944147497349</v>
      </c>
      <c r="J41" s="512">
        <f>'Базы распределения косвенных.. '!C40*'Базы распределения косвенных.. '!E40</f>
        <v>0</v>
      </c>
      <c r="K41" s="520">
        <f t="shared" si="4"/>
        <v>0</v>
      </c>
      <c r="L41" s="512">
        <f>'Базы распределения косвенных.. '!C40</f>
        <v>0</v>
      </c>
      <c r="M41" s="520">
        <f t="shared" si="5"/>
        <v>0</v>
      </c>
      <c r="N41" s="512">
        <f>'Базы распределения косвенных.. '!C40</f>
        <v>0</v>
      </c>
      <c r="O41" s="520">
        <f t="shared" si="6"/>
        <v>0</v>
      </c>
      <c r="P41" s="512">
        <f>'Базы распределения косвенных.. '!H40</f>
        <v>1</v>
      </c>
      <c r="Q41" s="522">
        <f t="shared" si="7"/>
        <v>231.70944147497349</v>
      </c>
      <c r="R41" s="523">
        <f t="shared" ref="R41:R60" si="9">E41+G41+I41+K41+M41+O41+Q41</f>
        <v>693.5105583864281</v>
      </c>
      <c r="S41" s="524"/>
      <c r="T41" s="524"/>
      <c r="U41" s="524"/>
      <c r="V41" s="524"/>
      <c r="W41" s="516"/>
      <c r="X41" s="516"/>
      <c r="Y41" s="516"/>
    </row>
    <row r="42" spans="1:25" x14ac:dyDescent="0.25">
      <c r="A42" s="1952"/>
      <c r="B42" s="112" t="s">
        <v>365</v>
      </c>
      <c r="C42" s="516"/>
      <c r="D42" s="516">
        <f>'Базы распределения косвенных.. '!C41*'Базы распределения косвенных.. '!D41</f>
        <v>1</v>
      </c>
      <c r="E42" s="109">
        <f t="shared" si="1"/>
        <v>84.120450029825307</v>
      </c>
      <c r="F42" s="519">
        <f>'Базы распределения косвенных.. '!F41</f>
        <v>1</v>
      </c>
      <c r="G42" s="520">
        <f t="shared" si="2"/>
        <v>230.09167543648118</v>
      </c>
      <c r="H42" s="521">
        <f>'Базы распределения косвенных.. '!G41</f>
        <v>1</v>
      </c>
      <c r="I42" s="520">
        <f t="shared" si="3"/>
        <v>231.70944147497349</v>
      </c>
      <c r="J42" s="512">
        <f>'Базы распределения косвенных.. '!C41*'Базы распределения косвенных.. '!E41</f>
        <v>1</v>
      </c>
      <c r="K42" s="520">
        <f t="shared" si="4"/>
        <v>275.2665727081627</v>
      </c>
      <c r="L42" s="512">
        <f>'Базы распределения косвенных.. '!C41</f>
        <v>1</v>
      </c>
      <c r="M42" s="520">
        <f t="shared" si="5"/>
        <v>275.54636283510359</v>
      </c>
      <c r="N42" s="512">
        <f>'Базы распределения косвенных.. '!C41</f>
        <v>1</v>
      </c>
      <c r="O42" s="520">
        <f t="shared" si="6"/>
        <v>275.54636283510359</v>
      </c>
      <c r="P42" s="512">
        <f>'Базы распределения косвенных.. '!H41</f>
        <v>1</v>
      </c>
      <c r="Q42" s="522">
        <f t="shared" si="7"/>
        <v>231.70944147497349</v>
      </c>
      <c r="R42" s="523">
        <f t="shared" si="9"/>
        <v>1603.9903067946234</v>
      </c>
      <c r="S42" s="524"/>
      <c r="T42" s="524"/>
      <c r="U42" s="524"/>
      <c r="V42" s="524"/>
      <c r="W42" s="516"/>
      <c r="X42" s="516"/>
      <c r="Y42" s="516"/>
    </row>
    <row r="43" spans="1:25" s="530" customFormat="1" x14ac:dyDescent="0.25">
      <c r="A43" s="1952" t="s">
        <v>410</v>
      </c>
      <c r="B43" s="151" t="s">
        <v>367</v>
      </c>
      <c r="C43" s="525"/>
      <c r="D43" s="516">
        <f>'Базы распределения косвенных.. '!C42*'Базы распределения косвенных.. '!D42</f>
        <v>0</v>
      </c>
      <c r="E43" s="152">
        <f t="shared" si="1"/>
        <v>0</v>
      </c>
      <c r="F43" s="519">
        <f>'Базы распределения косвенных.. '!F42</f>
        <v>1</v>
      </c>
      <c r="G43" s="526">
        <f t="shared" si="2"/>
        <v>230.09167543648118</v>
      </c>
      <c r="H43" s="521">
        <f>'Базы распределения косвенных.. '!G42</f>
        <v>1</v>
      </c>
      <c r="I43" s="526">
        <f t="shared" si="3"/>
        <v>231.70944147497349</v>
      </c>
      <c r="J43" s="512">
        <f>'Базы распределения косвенных.. '!C42*'Базы распределения косвенных.. '!E42</f>
        <v>0</v>
      </c>
      <c r="K43" s="526">
        <f t="shared" si="4"/>
        <v>0</v>
      </c>
      <c r="L43" s="512">
        <f>'Базы распределения косвенных.. '!C42</f>
        <v>0</v>
      </c>
      <c r="M43" s="526">
        <f t="shared" si="5"/>
        <v>0</v>
      </c>
      <c r="N43" s="512">
        <f>'Базы распределения косвенных.. '!C42</f>
        <v>0</v>
      </c>
      <c r="O43" s="526">
        <f t="shared" si="6"/>
        <v>0</v>
      </c>
      <c r="P43" s="512">
        <f>'Базы распределения косвенных.. '!H42</f>
        <v>1</v>
      </c>
      <c r="Q43" s="527">
        <f t="shared" si="7"/>
        <v>231.70944147497349</v>
      </c>
      <c r="R43" s="528">
        <f t="shared" si="9"/>
        <v>693.5105583864281</v>
      </c>
      <c r="S43" s="529"/>
      <c r="T43" s="529"/>
      <c r="U43" s="529"/>
      <c r="V43" s="529"/>
      <c r="W43" s="525"/>
      <c r="X43" s="525"/>
      <c r="Y43" s="525"/>
    </row>
    <row r="44" spans="1:25" ht="24" x14ac:dyDescent="0.25">
      <c r="A44" s="1952"/>
      <c r="B44" s="112" t="s">
        <v>366</v>
      </c>
      <c r="C44" s="516"/>
      <c r="D44" s="516">
        <f>'Базы распределения косвенных.. '!C43*'Базы распределения косвенных.. '!D43</f>
        <v>0</v>
      </c>
      <c r="E44" s="109">
        <f t="shared" si="1"/>
        <v>0</v>
      </c>
      <c r="F44" s="519">
        <f>'Базы распределения косвенных.. '!F43</f>
        <v>1</v>
      </c>
      <c r="G44" s="520">
        <f t="shared" si="2"/>
        <v>230.09167543648118</v>
      </c>
      <c r="H44" s="521">
        <f>'Базы распределения косвенных.. '!G43</f>
        <v>1</v>
      </c>
      <c r="I44" s="520">
        <f t="shared" si="3"/>
        <v>231.70944147497349</v>
      </c>
      <c r="J44" s="512">
        <f>'Базы распределения косвенных.. '!C43*'Базы распределения косвенных.. '!E43</f>
        <v>0</v>
      </c>
      <c r="K44" s="520">
        <f t="shared" si="4"/>
        <v>0</v>
      </c>
      <c r="L44" s="512">
        <f>'Базы распределения косвенных.. '!C43</f>
        <v>0</v>
      </c>
      <c r="M44" s="520">
        <f t="shared" si="5"/>
        <v>0</v>
      </c>
      <c r="N44" s="512">
        <f>'Базы распределения косвенных.. '!C43</f>
        <v>0</v>
      </c>
      <c r="O44" s="520">
        <f t="shared" si="6"/>
        <v>0</v>
      </c>
      <c r="P44" s="512">
        <f>'Базы распределения косвенных.. '!H43</f>
        <v>1</v>
      </c>
      <c r="Q44" s="522">
        <f t="shared" si="7"/>
        <v>231.70944147497349</v>
      </c>
      <c r="R44" s="523">
        <f t="shared" si="9"/>
        <v>693.5105583864281</v>
      </c>
      <c r="S44" s="524"/>
      <c r="T44" s="524"/>
      <c r="U44" s="524"/>
      <c r="V44" s="524"/>
      <c r="W44" s="516"/>
      <c r="X44" s="516"/>
      <c r="Y44" s="516"/>
    </row>
    <row r="45" spans="1:25" x14ac:dyDescent="0.25">
      <c r="A45" s="1952"/>
      <c r="B45" s="112" t="s">
        <v>365</v>
      </c>
      <c r="C45" s="516"/>
      <c r="D45" s="516">
        <f>'Базы распределения косвенных.. '!C44*'Базы распределения косвенных.. '!D44</f>
        <v>1</v>
      </c>
      <c r="E45" s="109">
        <f t="shared" si="1"/>
        <v>84.120450029825307</v>
      </c>
      <c r="F45" s="519">
        <f>'Базы распределения косвенных.. '!F44</f>
        <v>1</v>
      </c>
      <c r="G45" s="520">
        <f t="shared" si="2"/>
        <v>230.09167543648118</v>
      </c>
      <c r="H45" s="521">
        <f>'Базы распределения косвенных.. '!G44</f>
        <v>1</v>
      </c>
      <c r="I45" s="520">
        <f t="shared" si="3"/>
        <v>231.70944147497349</v>
      </c>
      <c r="J45" s="512">
        <f>'Базы распределения косвенных.. '!C44*'Базы распределения косвенных.. '!E44</f>
        <v>1</v>
      </c>
      <c r="K45" s="520">
        <f t="shared" si="4"/>
        <v>275.2665727081627</v>
      </c>
      <c r="L45" s="512">
        <f>'Базы распределения косвенных.. '!C44</f>
        <v>1</v>
      </c>
      <c r="M45" s="520">
        <f t="shared" si="5"/>
        <v>275.54636283510359</v>
      </c>
      <c r="N45" s="512">
        <f>'Базы распределения косвенных.. '!C44</f>
        <v>1</v>
      </c>
      <c r="O45" s="520">
        <f t="shared" si="6"/>
        <v>275.54636283510359</v>
      </c>
      <c r="P45" s="512">
        <f>'Базы распределения косвенных.. '!H44</f>
        <v>1</v>
      </c>
      <c r="Q45" s="522">
        <f t="shared" si="7"/>
        <v>231.70944147497349</v>
      </c>
      <c r="R45" s="523">
        <f t="shared" si="9"/>
        <v>1603.9903067946234</v>
      </c>
      <c r="S45" s="524"/>
      <c r="T45" s="524"/>
      <c r="U45" s="524"/>
      <c r="V45" s="524"/>
      <c r="W45" s="516"/>
      <c r="X45" s="516"/>
      <c r="Y45" s="516"/>
    </row>
    <row r="46" spans="1:25" s="530" customFormat="1" x14ac:dyDescent="0.25">
      <c r="A46" s="1950" t="s">
        <v>409</v>
      </c>
      <c r="B46" s="151" t="s">
        <v>367</v>
      </c>
      <c r="C46" s="525"/>
      <c r="D46" s="516">
        <f>'Базы распределения косвенных.. '!C45*'Базы распределения косвенных.. '!D45</f>
        <v>0</v>
      </c>
      <c r="E46" s="152">
        <f t="shared" si="1"/>
        <v>0</v>
      </c>
      <c r="F46" s="519">
        <f>'Базы распределения косвенных.. '!F45</f>
        <v>1</v>
      </c>
      <c r="G46" s="526">
        <f t="shared" si="2"/>
        <v>230.09167543648118</v>
      </c>
      <c r="H46" s="521">
        <f>'Базы распределения косвенных.. '!G45</f>
        <v>1</v>
      </c>
      <c r="I46" s="526">
        <f t="shared" si="3"/>
        <v>231.70944147497349</v>
      </c>
      <c r="J46" s="512">
        <f>'Базы распределения косвенных.. '!C45*'Базы распределения косвенных.. '!E45</f>
        <v>0</v>
      </c>
      <c r="K46" s="526">
        <f t="shared" si="4"/>
        <v>0</v>
      </c>
      <c r="L46" s="512">
        <f>'Базы распределения косвенных.. '!C45</f>
        <v>0</v>
      </c>
      <c r="M46" s="526">
        <f t="shared" si="5"/>
        <v>0</v>
      </c>
      <c r="N46" s="512">
        <f>'Базы распределения косвенных.. '!C45</f>
        <v>0</v>
      </c>
      <c r="O46" s="526">
        <f t="shared" si="6"/>
        <v>0</v>
      </c>
      <c r="P46" s="512">
        <f>'Базы распределения косвенных.. '!H45</f>
        <v>1</v>
      </c>
      <c r="Q46" s="527">
        <f t="shared" si="7"/>
        <v>231.70944147497349</v>
      </c>
      <c r="R46" s="528">
        <f t="shared" si="9"/>
        <v>693.5105583864281</v>
      </c>
      <c r="S46" s="529"/>
      <c r="T46" s="529"/>
      <c r="U46" s="529"/>
      <c r="V46" s="529"/>
      <c r="W46" s="525"/>
      <c r="X46" s="525"/>
      <c r="Y46" s="525"/>
    </row>
    <row r="47" spans="1:25" ht="24" x14ac:dyDescent="0.25">
      <c r="A47" s="1950"/>
      <c r="B47" s="112" t="s">
        <v>366</v>
      </c>
      <c r="C47" s="516"/>
      <c r="D47" s="516">
        <f>'Базы распределения косвенных.. '!C46*'Базы распределения косвенных.. '!D46</f>
        <v>1</v>
      </c>
      <c r="E47" s="109">
        <f t="shared" si="1"/>
        <v>84.120450029825307</v>
      </c>
      <c r="F47" s="519">
        <f>'Базы распределения косвенных.. '!F46</f>
        <v>1</v>
      </c>
      <c r="G47" s="520">
        <f t="shared" si="2"/>
        <v>230.09167543648118</v>
      </c>
      <c r="H47" s="521">
        <f>'Базы распределения косвенных.. '!G46</f>
        <v>1</v>
      </c>
      <c r="I47" s="520">
        <f t="shared" si="3"/>
        <v>231.70944147497349</v>
      </c>
      <c r="J47" s="512">
        <f>'Базы распределения косвенных.. '!C46*'Базы распределения косвенных.. '!E46</f>
        <v>1</v>
      </c>
      <c r="K47" s="520">
        <f t="shared" si="4"/>
        <v>275.2665727081627</v>
      </c>
      <c r="L47" s="512">
        <f>'Базы распределения косвенных.. '!C46</f>
        <v>1</v>
      </c>
      <c r="M47" s="520">
        <f t="shared" si="5"/>
        <v>275.54636283510359</v>
      </c>
      <c r="N47" s="512">
        <f>'Базы распределения косвенных.. '!C46</f>
        <v>1</v>
      </c>
      <c r="O47" s="520">
        <f t="shared" si="6"/>
        <v>275.54636283510359</v>
      </c>
      <c r="P47" s="512">
        <f>'Базы распределения косвенных.. '!H46</f>
        <v>1</v>
      </c>
      <c r="Q47" s="522">
        <f t="shared" si="7"/>
        <v>231.70944147497349</v>
      </c>
      <c r="R47" s="523">
        <f t="shared" si="9"/>
        <v>1603.9903067946234</v>
      </c>
      <c r="S47" s="524"/>
      <c r="T47" s="524"/>
      <c r="U47" s="524"/>
      <c r="V47" s="524"/>
      <c r="W47" s="516"/>
      <c r="X47" s="516"/>
      <c r="Y47" s="516"/>
    </row>
    <row r="48" spans="1:25" x14ac:dyDescent="0.25">
      <c r="A48" s="1950"/>
      <c r="B48" s="112" t="s">
        <v>365</v>
      </c>
      <c r="C48" s="516"/>
      <c r="D48" s="516">
        <f>'Базы распределения косвенных.. '!C47*'Базы распределения косвенных.. '!D47</f>
        <v>1</v>
      </c>
      <c r="E48" s="109">
        <f t="shared" si="1"/>
        <v>84.120450029825307</v>
      </c>
      <c r="F48" s="519">
        <f>'Базы распределения косвенных.. '!F47</f>
        <v>1</v>
      </c>
      <c r="G48" s="520">
        <f t="shared" si="2"/>
        <v>230.09167543648118</v>
      </c>
      <c r="H48" s="521">
        <f>'Базы распределения косвенных.. '!G47</f>
        <v>1</v>
      </c>
      <c r="I48" s="520">
        <f t="shared" si="3"/>
        <v>231.70944147497349</v>
      </c>
      <c r="J48" s="512">
        <f>'Базы распределения косвенных.. '!C47*'Базы распределения косвенных.. '!E47</f>
        <v>1</v>
      </c>
      <c r="K48" s="520">
        <f t="shared" si="4"/>
        <v>275.2665727081627</v>
      </c>
      <c r="L48" s="512">
        <f>'Базы распределения косвенных.. '!C47</f>
        <v>1</v>
      </c>
      <c r="M48" s="520">
        <f t="shared" si="5"/>
        <v>275.54636283510359</v>
      </c>
      <c r="N48" s="512">
        <f>'Базы распределения косвенных.. '!C47</f>
        <v>1</v>
      </c>
      <c r="O48" s="520">
        <f t="shared" si="6"/>
        <v>275.54636283510359</v>
      </c>
      <c r="P48" s="512">
        <f>'Базы распределения косвенных.. '!H47</f>
        <v>1</v>
      </c>
      <c r="Q48" s="522">
        <f t="shared" si="7"/>
        <v>231.70944147497349</v>
      </c>
      <c r="R48" s="523">
        <f t="shared" si="9"/>
        <v>1603.9903067946234</v>
      </c>
      <c r="S48" s="524"/>
      <c r="T48" s="524"/>
      <c r="U48" s="524"/>
      <c r="V48" s="524"/>
      <c r="W48" s="516"/>
      <c r="X48" s="516"/>
      <c r="Y48" s="516"/>
    </row>
    <row r="49" spans="1:25" s="530" customFormat="1" x14ac:dyDescent="0.25">
      <c r="A49" s="1950" t="s">
        <v>408</v>
      </c>
      <c r="B49" s="151" t="s">
        <v>367</v>
      </c>
      <c r="C49" s="525"/>
      <c r="D49" s="516">
        <f>'Базы распределения косвенных.. '!C48*'Базы распределения косвенных.. '!D48</f>
        <v>0</v>
      </c>
      <c r="E49" s="152">
        <f t="shared" si="1"/>
        <v>0</v>
      </c>
      <c r="F49" s="519">
        <f>'Базы распределения косвенных.. '!F48</f>
        <v>1</v>
      </c>
      <c r="G49" s="526">
        <f t="shared" si="2"/>
        <v>230.09167543648118</v>
      </c>
      <c r="H49" s="521">
        <f>'Базы распределения косвенных.. '!G48</f>
        <v>1</v>
      </c>
      <c r="I49" s="526">
        <f t="shared" si="3"/>
        <v>231.70944147497349</v>
      </c>
      <c r="J49" s="512">
        <f>'Базы распределения косвенных.. '!C48*'Базы распределения косвенных.. '!E48</f>
        <v>0</v>
      </c>
      <c r="K49" s="526">
        <f t="shared" si="4"/>
        <v>0</v>
      </c>
      <c r="L49" s="512">
        <f>'Базы распределения косвенных.. '!C48</f>
        <v>0</v>
      </c>
      <c r="M49" s="526">
        <f t="shared" si="5"/>
        <v>0</v>
      </c>
      <c r="N49" s="512">
        <f>'Базы распределения косвенных.. '!C48</f>
        <v>0</v>
      </c>
      <c r="O49" s="526">
        <f t="shared" si="6"/>
        <v>0</v>
      </c>
      <c r="P49" s="512">
        <f>'Базы распределения косвенных.. '!H48</f>
        <v>1</v>
      </c>
      <c r="Q49" s="527">
        <f t="shared" si="7"/>
        <v>231.70944147497349</v>
      </c>
      <c r="R49" s="528">
        <f t="shared" si="9"/>
        <v>693.5105583864281</v>
      </c>
      <c r="S49" s="529"/>
      <c r="T49" s="529"/>
      <c r="U49" s="529"/>
      <c r="V49" s="529"/>
      <c r="W49" s="525"/>
      <c r="X49" s="525"/>
      <c r="Y49" s="525"/>
    </row>
    <row r="50" spans="1:25" ht="24" x14ac:dyDescent="0.25">
      <c r="A50" s="1950"/>
      <c r="B50" s="112" t="s">
        <v>366</v>
      </c>
      <c r="C50" s="516"/>
      <c r="D50" s="516">
        <f>'Базы распределения косвенных.. '!C49*'Базы распределения косвенных.. '!D49</f>
        <v>1</v>
      </c>
      <c r="E50" s="109">
        <f t="shared" si="1"/>
        <v>84.120450029825307</v>
      </c>
      <c r="F50" s="519">
        <f>'Базы распределения косвенных.. '!F49</f>
        <v>1</v>
      </c>
      <c r="G50" s="520">
        <f t="shared" si="2"/>
        <v>230.09167543648118</v>
      </c>
      <c r="H50" s="521">
        <f>'Базы распределения косвенных.. '!G49</f>
        <v>1</v>
      </c>
      <c r="I50" s="520">
        <f t="shared" si="3"/>
        <v>231.70944147497349</v>
      </c>
      <c r="J50" s="512">
        <f>'Базы распределения косвенных.. '!C49*'Базы распределения косвенных.. '!E49</f>
        <v>1</v>
      </c>
      <c r="K50" s="520">
        <f t="shared" si="4"/>
        <v>275.2665727081627</v>
      </c>
      <c r="L50" s="512">
        <f>'Базы распределения косвенных.. '!C49</f>
        <v>1</v>
      </c>
      <c r="M50" s="520">
        <f t="shared" si="5"/>
        <v>275.54636283510359</v>
      </c>
      <c r="N50" s="512">
        <f>'Базы распределения косвенных.. '!C49</f>
        <v>1</v>
      </c>
      <c r="O50" s="520">
        <f t="shared" si="6"/>
        <v>275.54636283510359</v>
      </c>
      <c r="P50" s="512">
        <f>'Базы распределения косвенных.. '!H49</f>
        <v>1</v>
      </c>
      <c r="Q50" s="522">
        <f t="shared" si="7"/>
        <v>231.70944147497349</v>
      </c>
      <c r="R50" s="523">
        <f t="shared" si="9"/>
        <v>1603.9903067946234</v>
      </c>
      <c r="S50" s="524"/>
      <c r="T50" s="524"/>
      <c r="U50" s="524"/>
      <c r="V50" s="524"/>
      <c r="W50" s="516"/>
      <c r="X50" s="516"/>
      <c r="Y50" s="516"/>
    </row>
    <row r="51" spans="1:25" x14ac:dyDescent="0.25">
      <c r="A51" s="1950"/>
      <c r="B51" s="112" t="s">
        <v>365</v>
      </c>
      <c r="C51" s="516"/>
      <c r="D51" s="516">
        <f>'Базы распределения косвенных.. '!C50*'Базы распределения косвенных.. '!D50</f>
        <v>1</v>
      </c>
      <c r="E51" s="109">
        <f t="shared" si="1"/>
        <v>84.120450029825307</v>
      </c>
      <c r="F51" s="519">
        <f>'Базы распределения косвенных.. '!F50</f>
        <v>1</v>
      </c>
      <c r="G51" s="520">
        <f t="shared" si="2"/>
        <v>230.09167543648118</v>
      </c>
      <c r="H51" s="521">
        <f>'Базы распределения косвенных.. '!G50</f>
        <v>1</v>
      </c>
      <c r="I51" s="520">
        <f t="shared" si="3"/>
        <v>231.70944147497349</v>
      </c>
      <c r="J51" s="512">
        <f>'Базы распределения косвенных.. '!C50*'Базы распределения косвенных.. '!E50</f>
        <v>1</v>
      </c>
      <c r="K51" s="520">
        <f t="shared" si="4"/>
        <v>275.2665727081627</v>
      </c>
      <c r="L51" s="512">
        <f>'Базы распределения косвенных.. '!C50</f>
        <v>1</v>
      </c>
      <c r="M51" s="520">
        <f t="shared" si="5"/>
        <v>275.54636283510359</v>
      </c>
      <c r="N51" s="512">
        <f>'Базы распределения косвенных.. '!C50</f>
        <v>1</v>
      </c>
      <c r="O51" s="520">
        <f t="shared" si="6"/>
        <v>275.54636283510359</v>
      </c>
      <c r="P51" s="512">
        <f>'Базы распределения косвенных.. '!H50</f>
        <v>1</v>
      </c>
      <c r="Q51" s="522">
        <f t="shared" si="7"/>
        <v>231.70944147497349</v>
      </c>
      <c r="R51" s="523">
        <f t="shared" si="9"/>
        <v>1603.9903067946234</v>
      </c>
      <c r="S51" s="524"/>
      <c r="T51" s="524"/>
      <c r="U51" s="524"/>
      <c r="V51" s="524"/>
      <c r="W51" s="516"/>
      <c r="X51" s="516"/>
      <c r="Y51" s="516"/>
    </row>
    <row r="52" spans="1:25" x14ac:dyDescent="0.25">
      <c r="A52" s="537"/>
      <c r="B52" s="111" t="s">
        <v>364</v>
      </c>
      <c r="C52" s="516"/>
      <c r="D52" s="516">
        <f>'Базы распределения косвенных.. '!C51*'Базы распределения косвенных.. '!D51</f>
        <v>100</v>
      </c>
      <c r="E52" s="109">
        <f t="shared" si="1"/>
        <v>8412.0450029825297</v>
      </c>
      <c r="F52" s="519">
        <f>'Базы распределения косвенных.. '!F51</f>
        <v>1</v>
      </c>
      <c r="G52" s="520">
        <f t="shared" si="2"/>
        <v>230.09167543648118</v>
      </c>
      <c r="H52" s="521">
        <f>'Базы распределения косвенных.. '!G51</f>
        <v>1</v>
      </c>
      <c r="I52" s="520">
        <f t="shared" si="3"/>
        <v>231.70944147497349</v>
      </c>
      <c r="J52" s="512">
        <f>'Базы распределения косвенных.. '!C51*'Базы распределения косвенных.. '!E51</f>
        <v>10</v>
      </c>
      <c r="K52" s="520">
        <f t="shared" si="4"/>
        <v>2752.6657270816268</v>
      </c>
      <c r="L52" s="512">
        <f>'Базы распределения косвенных.. '!C51</f>
        <v>10</v>
      </c>
      <c r="M52" s="520">
        <f t="shared" si="5"/>
        <v>2755.4636283510363</v>
      </c>
      <c r="N52" s="512">
        <f>'Базы распределения косвенных.. '!C51</f>
        <v>10</v>
      </c>
      <c r="O52" s="520">
        <f t="shared" si="6"/>
        <v>2755.4636283510363</v>
      </c>
      <c r="P52" s="512">
        <f>'Базы распределения косвенных.. '!H51</f>
        <v>1</v>
      </c>
      <c r="Q52" s="522">
        <f t="shared" si="7"/>
        <v>231.70944147497349</v>
      </c>
      <c r="R52" s="523">
        <f t="shared" si="9"/>
        <v>17369.148545152657</v>
      </c>
      <c r="S52" s="524"/>
      <c r="T52" s="524"/>
      <c r="U52" s="524"/>
      <c r="V52" s="524"/>
      <c r="W52" s="516"/>
      <c r="X52" s="516"/>
      <c r="Y52" s="516"/>
    </row>
    <row r="53" spans="1:25" x14ac:dyDescent="0.25">
      <c r="A53" s="515"/>
      <c r="B53" s="110" t="s">
        <v>363</v>
      </c>
      <c r="C53" s="516"/>
      <c r="D53" s="516">
        <f>'Базы распределения косвенных.. '!C52*'Базы распределения косвенных.. '!D52</f>
        <v>0</v>
      </c>
      <c r="E53" s="109"/>
      <c r="F53" s="519">
        <f>'Базы распределения косвенных.. '!F52</f>
        <v>0</v>
      </c>
      <c r="G53" s="520"/>
      <c r="H53" s="521">
        <f>'Базы распределения косвенных.. '!G52</f>
        <v>0</v>
      </c>
      <c r="I53" s="520"/>
      <c r="J53" s="512">
        <f>'Базы распределения косвенных.. '!C52*'Базы распределения косвенных.. '!E52</f>
        <v>0</v>
      </c>
      <c r="K53" s="520"/>
      <c r="L53" s="512">
        <f>'Базы распределения косвенных.. '!C52</f>
        <v>0</v>
      </c>
      <c r="M53" s="520"/>
      <c r="N53" s="512">
        <f>'Базы распределения косвенных.. '!C52</f>
        <v>0</v>
      </c>
      <c r="O53" s="520"/>
      <c r="P53" s="512">
        <f>'Базы распределения косвенных.. '!H52</f>
        <v>0</v>
      </c>
      <c r="Q53" s="520"/>
      <c r="R53" s="523">
        <f t="shared" si="9"/>
        <v>0</v>
      </c>
      <c r="S53" s="523"/>
      <c r="T53" s="523"/>
      <c r="U53" s="523"/>
      <c r="V53" s="523"/>
      <c r="W53" s="516"/>
      <c r="X53" s="516"/>
      <c r="Y53" s="516"/>
    </row>
    <row r="54" spans="1:25" x14ac:dyDescent="0.25">
      <c r="A54" s="515"/>
      <c r="B54" s="108" t="s">
        <v>362</v>
      </c>
      <c r="C54" s="538"/>
      <c r="D54" s="516">
        <f>'Базы распределения косвенных.. '!C53*'Базы распределения косвенных.. '!D53</f>
        <v>0</v>
      </c>
      <c r="E54" s="106">
        <f t="shared" ref="E54:E60" si="10">$E$6*D54/$D$7</f>
        <v>0</v>
      </c>
      <c r="F54" s="519">
        <f>'Базы распределения косвенных.. '!F53</f>
        <v>0</v>
      </c>
      <c r="G54" s="539">
        <f t="shared" ref="G54:G60" si="11">$G$6*F54/$F$7</f>
        <v>0</v>
      </c>
      <c r="H54" s="521">
        <f>'Базы распределения косвенных.. '!G53</f>
        <v>0</v>
      </c>
      <c r="I54" s="539">
        <f t="shared" ref="I54:I60" si="12">$I$6*H54/$H$7</f>
        <v>0</v>
      </c>
      <c r="J54" s="512">
        <f>'Базы распределения косвенных.. '!C53*'Базы распределения косвенных.. '!E53</f>
        <v>1</v>
      </c>
      <c r="K54" s="539">
        <f t="shared" ref="K54:K60" si="13">$K$6*J54/$J$7</f>
        <v>275.2665727081627</v>
      </c>
      <c r="L54" s="512">
        <f>'Базы распределения косвенных.. '!C53</f>
        <v>1</v>
      </c>
      <c r="M54" s="539">
        <f t="shared" ref="M54:M60" si="14">$M$6*L54/$L$7</f>
        <v>275.54636283510359</v>
      </c>
      <c r="N54" s="512">
        <f>'Базы распределения косвенных.. '!C53</f>
        <v>1</v>
      </c>
      <c r="O54" s="539">
        <f t="shared" ref="O54:O60" si="15">$O$6*N54/$N$7</f>
        <v>275.54636283510359</v>
      </c>
      <c r="P54" s="512">
        <f>'Базы распределения косвенных.. '!H53</f>
        <v>0</v>
      </c>
      <c r="Q54" s="539">
        <f t="shared" ref="Q54:Q60" si="16">$Q$6*P54/$P$7</f>
        <v>0</v>
      </c>
      <c r="R54" s="540">
        <f t="shared" si="9"/>
        <v>826.35929837836989</v>
      </c>
      <c r="S54" s="523"/>
      <c r="T54" s="523"/>
      <c r="U54" s="523"/>
      <c r="V54" s="523"/>
      <c r="W54" s="516"/>
      <c r="X54" s="516"/>
      <c r="Y54" s="516"/>
    </row>
    <row r="55" spans="1:25" x14ac:dyDescent="0.25">
      <c r="A55" s="515"/>
      <c r="B55" s="107" t="s">
        <v>361</v>
      </c>
      <c r="C55" s="538"/>
      <c r="D55" s="516">
        <f>'Базы распределения косвенных.. '!C54*'Базы распределения косвенных.. '!D54</f>
        <v>0</v>
      </c>
      <c r="E55" s="106">
        <f t="shared" si="10"/>
        <v>0</v>
      </c>
      <c r="F55" s="519">
        <f>'Базы распределения косвенных.. '!F54</f>
        <v>0</v>
      </c>
      <c r="G55" s="539">
        <f t="shared" si="11"/>
        <v>0</v>
      </c>
      <c r="H55" s="521">
        <f>'Базы распределения косвенных.. '!G54</f>
        <v>0</v>
      </c>
      <c r="I55" s="539">
        <f t="shared" si="12"/>
        <v>0</v>
      </c>
      <c r="J55" s="512">
        <f>'Базы распределения косвенных.. '!C54*'Базы распределения косвенных.. '!E54</f>
        <v>1</v>
      </c>
      <c r="K55" s="539">
        <f t="shared" si="13"/>
        <v>275.2665727081627</v>
      </c>
      <c r="L55" s="512">
        <f>'Базы распределения косвенных.. '!C54</f>
        <v>1</v>
      </c>
      <c r="M55" s="539">
        <f t="shared" si="14"/>
        <v>275.54636283510359</v>
      </c>
      <c r="N55" s="512">
        <f>'Базы распределения косвенных.. '!C54</f>
        <v>1</v>
      </c>
      <c r="O55" s="539">
        <f t="shared" si="15"/>
        <v>275.54636283510359</v>
      </c>
      <c r="P55" s="512">
        <f>'Базы распределения косвенных.. '!H54</f>
        <v>0</v>
      </c>
      <c r="Q55" s="539">
        <f t="shared" si="16"/>
        <v>0</v>
      </c>
      <c r="R55" s="540">
        <f t="shared" si="9"/>
        <v>826.35929837836989</v>
      </c>
      <c r="S55" s="523"/>
      <c r="T55" s="523"/>
      <c r="U55" s="523"/>
      <c r="V55" s="523"/>
      <c r="W55" s="516"/>
      <c r="X55" s="516"/>
      <c r="Y55" s="516"/>
    </row>
    <row r="56" spans="1:25" x14ac:dyDescent="0.25">
      <c r="A56" s="515"/>
      <c r="B56" s="107" t="s">
        <v>360</v>
      </c>
      <c r="C56" s="538"/>
      <c r="D56" s="516">
        <f>'Базы распределения косвенных.. '!C55*'Базы распределения косвенных.. '!D55</f>
        <v>0</v>
      </c>
      <c r="E56" s="106">
        <f t="shared" si="10"/>
        <v>0</v>
      </c>
      <c r="F56" s="519">
        <f>'Базы распределения косвенных.. '!F55</f>
        <v>0</v>
      </c>
      <c r="G56" s="539">
        <f t="shared" si="11"/>
        <v>0</v>
      </c>
      <c r="H56" s="521">
        <f>'Базы распределения косвенных.. '!G55</f>
        <v>0</v>
      </c>
      <c r="I56" s="539">
        <f t="shared" si="12"/>
        <v>0</v>
      </c>
      <c r="J56" s="512">
        <f>'Базы распределения косвенных.. '!C55*'Базы распределения косвенных.. '!E55</f>
        <v>1</v>
      </c>
      <c r="K56" s="539">
        <f t="shared" si="13"/>
        <v>275.2665727081627</v>
      </c>
      <c r="L56" s="512">
        <f>'Базы распределения косвенных.. '!C55</f>
        <v>1</v>
      </c>
      <c r="M56" s="539">
        <f t="shared" si="14"/>
        <v>275.54636283510359</v>
      </c>
      <c r="N56" s="512">
        <f>'Базы распределения косвенных.. '!C55</f>
        <v>1</v>
      </c>
      <c r="O56" s="539">
        <f t="shared" si="15"/>
        <v>275.54636283510359</v>
      </c>
      <c r="P56" s="512">
        <f>'Базы распределения косвенных.. '!H55</f>
        <v>0</v>
      </c>
      <c r="Q56" s="539">
        <f t="shared" si="16"/>
        <v>0</v>
      </c>
      <c r="R56" s="540">
        <f t="shared" si="9"/>
        <v>826.35929837836989</v>
      </c>
      <c r="S56" s="523"/>
      <c r="T56" s="523"/>
      <c r="U56" s="523"/>
      <c r="V56" s="523"/>
      <c r="W56" s="516"/>
      <c r="X56" s="516"/>
      <c r="Y56" s="516"/>
    </row>
    <row r="57" spans="1:25" x14ac:dyDescent="0.25">
      <c r="A57" s="515"/>
      <c r="B57" s="107" t="s">
        <v>359</v>
      </c>
      <c r="C57" s="538"/>
      <c r="D57" s="516">
        <f>'Базы распределения косвенных.. '!C56*'Базы распределения косвенных.. '!D56</f>
        <v>0</v>
      </c>
      <c r="E57" s="106">
        <f t="shared" si="10"/>
        <v>0</v>
      </c>
      <c r="F57" s="519">
        <f>'Базы распределения косвенных.. '!F56</f>
        <v>0</v>
      </c>
      <c r="G57" s="539">
        <f t="shared" si="11"/>
        <v>0</v>
      </c>
      <c r="H57" s="521">
        <f>'Базы распределения косвенных.. '!G56</f>
        <v>0</v>
      </c>
      <c r="I57" s="539">
        <f t="shared" si="12"/>
        <v>0</v>
      </c>
      <c r="J57" s="512">
        <f>'Базы распределения косвенных.. '!C56*'Базы распределения косвенных.. '!E56</f>
        <v>1</v>
      </c>
      <c r="K57" s="539">
        <f t="shared" si="13"/>
        <v>275.2665727081627</v>
      </c>
      <c r="L57" s="512">
        <f>'Базы распределения косвенных.. '!C56</f>
        <v>1</v>
      </c>
      <c r="M57" s="539">
        <f t="shared" si="14"/>
        <v>275.54636283510359</v>
      </c>
      <c r="N57" s="512">
        <f>'Базы распределения косвенных.. '!C56</f>
        <v>1</v>
      </c>
      <c r="O57" s="539">
        <f t="shared" si="15"/>
        <v>275.54636283510359</v>
      </c>
      <c r="P57" s="512">
        <f>'Базы распределения косвенных.. '!H56</f>
        <v>0</v>
      </c>
      <c r="Q57" s="539">
        <f t="shared" si="16"/>
        <v>0</v>
      </c>
      <c r="R57" s="540">
        <f t="shared" si="9"/>
        <v>826.35929837836989</v>
      </c>
      <c r="S57" s="523"/>
      <c r="T57" s="523"/>
      <c r="U57" s="523"/>
      <c r="V57" s="523"/>
      <c r="W57" s="516"/>
      <c r="X57" s="516"/>
      <c r="Y57" s="516"/>
    </row>
    <row r="58" spans="1:25" x14ac:dyDescent="0.25">
      <c r="A58" s="515"/>
      <c r="B58" s="107" t="s">
        <v>358</v>
      </c>
      <c r="C58" s="538"/>
      <c r="D58" s="516">
        <f>'Базы распределения косвенных.. '!C57*'Базы распределения косвенных.. '!D57</f>
        <v>0</v>
      </c>
      <c r="E58" s="106">
        <f t="shared" si="10"/>
        <v>0</v>
      </c>
      <c r="F58" s="519">
        <f>'Базы распределения косвенных.. '!F57</f>
        <v>0</v>
      </c>
      <c r="G58" s="539">
        <f t="shared" si="11"/>
        <v>0</v>
      </c>
      <c r="H58" s="521">
        <f>'Базы распределения косвенных.. '!G57</f>
        <v>0</v>
      </c>
      <c r="I58" s="539">
        <f t="shared" si="12"/>
        <v>0</v>
      </c>
      <c r="J58" s="512">
        <f>'Базы распределения косвенных.. '!C57*'Базы распределения косвенных.. '!E57</f>
        <v>1</v>
      </c>
      <c r="K58" s="539">
        <f t="shared" si="13"/>
        <v>275.2665727081627</v>
      </c>
      <c r="L58" s="512">
        <f>'Базы распределения косвенных.. '!C57</f>
        <v>1</v>
      </c>
      <c r="M58" s="539">
        <f t="shared" si="14"/>
        <v>275.54636283510359</v>
      </c>
      <c r="N58" s="512">
        <f>'Базы распределения косвенных.. '!C57</f>
        <v>1</v>
      </c>
      <c r="O58" s="539">
        <f t="shared" si="15"/>
        <v>275.54636283510359</v>
      </c>
      <c r="P58" s="512">
        <f>'Базы распределения косвенных.. '!H57</f>
        <v>0</v>
      </c>
      <c r="Q58" s="539">
        <f t="shared" si="16"/>
        <v>0</v>
      </c>
      <c r="R58" s="540">
        <f t="shared" si="9"/>
        <v>826.35929837836989</v>
      </c>
      <c r="S58" s="523"/>
      <c r="T58" s="523"/>
      <c r="U58" s="523"/>
      <c r="V58" s="523"/>
      <c r="W58" s="516"/>
      <c r="X58" s="516"/>
      <c r="Y58" s="516"/>
    </row>
    <row r="59" spans="1:25" x14ac:dyDescent="0.25">
      <c r="A59" s="515"/>
      <c r="B59" s="541" t="s">
        <v>357</v>
      </c>
      <c r="C59" s="538"/>
      <c r="D59" s="516">
        <f>'Базы распределения косвенных.. '!C58*'Базы распределения косвенных.. '!D58</f>
        <v>0</v>
      </c>
      <c r="E59" s="106">
        <f t="shared" si="10"/>
        <v>0</v>
      </c>
      <c r="F59" s="519">
        <f>'Базы распределения косвенных.. '!F58</f>
        <v>0</v>
      </c>
      <c r="G59" s="539">
        <f t="shared" si="11"/>
        <v>0</v>
      </c>
      <c r="H59" s="521">
        <f>'Базы распределения косвенных.. '!G58</f>
        <v>0</v>
      </c>
      <c r="I59" s="539">
        <f t="shared" si="12"/>
        <v>0</v>
      </c>
      <c r="J59" s="512">
        <f>'Базы распределения косвенных.. '!C58*'Базы распределения косвенных.. '!E58</f>
        <v>1</v>
      </c>
      <c r="K59" s="539">
        <f t="shared" si="13"/>
        <v>275.2665727081627</v>
      </c>
      <c r="L59" s="512">
        <f>'Базы распределения косвенных.. '!C58</f>
        <v>1</v>
      </c>
      <c r="M59" s="539">
        <f t="shared" si="14"/>
        <v>275.54636283510359</v>
      </c>
      <c r="N59" s="512">
        <f>'Базы распределения косвенных.. '!C58</f>
        <v>1</v>
      </c>
      <c r="O59" s="539">
        <f t="shared" si="15"/>
        <v>275.54636283510359</v>
      </c>
      <c r="P59" s="512">
        <f>'Базы распределения косвенных.. '!H58</f>
        <v>0</v>
      </c>
      <c r="Q59" s="539">
        <f t="shared" si="16"/>
        <v>0</v>
      </c>
      <c r="R59" s="540">
        <f t="shared" si="9"/>
        <v>826.35929837836989</v>
      </c>
      <c r="S59" s="523"/>
      <c r="T59" s="523"/>
      <c r="U59" s="523"/>
      <c r="V59" s="523"/>
      <c r="W59" s="516"/>
      <c r="X59" s="516"/>
      <c r="Y59" s="516"/>
    </row>
    <row r="60" spans="1:25" x14ac:dyDescent="0.25">
      <c r="A60" s="515"/>
      <c r="B60" s="107" t="s">
        <v>356</v>
      </c>
      <c r="C60" s="538"/>
      <c r="D60" s="516">
        <f>'Базы распределения косвенных.. '!C59*'Базы распределения косвенных.. '!D59</f>
        <v>0</v>
      </c>
      <c r="E60" s="106">
        <f t="shared" si="10"/>
        <v>0</v>
      </c>
      <c r="F60" s="519">
        <f>'Базы распределения косвенных.. '!F59</f>
        <v>0</v>
      </c>
      <c r="G60" s="539">
        <f t="shared" si="11"/>
        <v>0</v>
      </c>
      <c r="H60" s="521">
        <f>'Базы распределения косвенных.. '!G59</f>
        <v>0</v>
      </c>
      <c r="I60" s="539">
        <f t="shared" si="12"/>
        <v>0</v>
      </c>
      <c r="J60" s="512">
        <f>'Базы распределения косвенных.. '!C59*'Базы распределения косвенных.. '!E59</f>
        <v>1</v>
      </c>
      <c r="K60" s="539">
        <f t="shared" si="13"/>
        <v>275.2665727081627</v>
      </c>
      <c r="L60" s="512">
        <f>'Базы распределения косвенных.. '!C59</f>
        <v>1</v>
      </c>
      <c r="M60" s="539">
        <f t="shared" si="14"/>
        <v>275.54636283510359</v>
      </c>
      <c r="N60" s="512">
        <f>'Базы распределения косвенных.. '!C59</f>
        <v>1</v>
      </c>
      <c r="O60" s="539">
        <f t="shared" si="15"/>
        <v>275.54636283510359</v>
      </c>
      <c r="P60" s="512">
        <f>'Базы распределения косвенных.. '!H59</f>
        <v>0</v>
      </c>
      <c r="Q60" s="539">
        <f t="shared" si="16"/>
        <v>0</v>
      </c>
      <c r="R60" s="540">
        <f t="shared" si="9"/>
        <v>826.35929837836989</v>
      </c>
      <c r="S60" s="523"/>
      <c r="T60" s="523"/>
      <c r="U60" s="523"/>
      <c r="V60" s="523"/>
      <c r="W60" s="516"/>
      <c r="X60" s="516"/>
      <c r="Y60" s="516"/>
    </row>
    <row r="61" spans="1:25" s="447" customFormat="1" x14ac:dyDescent="0.25">
      <c r="R61" s="542">
        <f>SUM(R9:R52)</f>
        <v>65399.697523932948</v>
      </c>
    </row>
    <row r="62" spans="1:25" s="447" customFormat="1" x14ac:dyDescent="0.25">
      <c r="R62" s="542">
        <f>SUM(R54:R60)</f>
        <v>5784.5150886485899</v>
      </c>
    </row>
    <row r="63" spans="1:25" s="447" customFormat="1" x14ac:dyDescent="0.25">
      <c r="A63" s="1930" t="s">
        <v>639</v>
      </c>
      <c r="B63" s="1931"/>
      <c r="C63" s="1931"/>
      <c r="D63" s="1931"/>
      <c r="E63" s="1931"/>
      <c r="F63" s="1931"/>
      <c r="G63" s="1932"/>
    </row>
    <row r="64" spans="1:25" s="447" customFormat="1" x14ac:dyDescent="0.25">
      <c r="A64" s="378"/>
      <c r="B64" s="404"/>
      <c r="C64" s="373"/>
      <c r="D64" s="373"/>
      <c r="E64" s="372"/>
      <c r="F64" s="372"/>
      <c r="G64" s="372"/>
    </row>
    <row r="65" spans="1:18" s="447" customFormat="1" ht="15.75" x14ac:dyDescent="0.25">
      <c r="A65" s="497" t="s">
        <v>628</v>
      </c>
      <c r="B65" s="498"/>
      <c r="C65" s="498"/>
      <c r="D65" s="498"/>
      <c r="E65" s="499"/>
      <c r="F65" s="499"/>
      <c r="G65" s="500"/>
      <c r="H65" s="500"/>
      <c r="I65" s="500"/>
      <c r="J65" s="500"/>
      <c r="K65" s="500"/>
      <c r="L65" s="500"/>
      <c r="M65" s="500"/>
      <c r="N65" s="500"/>
      <c r="O65" s="500"/>
      <c r="P65" s="500"/>
      <c r="Q65" s="500"/>
      <c r="R65" s="543">
        <f>R54*'Трудовые ресурсы'!G62/('Трудовые ресурсы'!G52*'Трудовые ресурсы'!B65)</f>
        <v>4.1947172506516237</v>
      </c>
    </row>
    <row r="66" spans="1:18" s="447" customFormat="1" ht="15.75" x14ac:dyDescent="0.25">
      <c r="A66" s="497" t="s">
        <v>629</v>
      </c>
      <c r="B66" s="498"/>
      <c r="C66" s="498"/>
      <c r="D66" s="498"/>
      <c r="E66" s="499"/>
      <c r="F66" s="499"/>
      <c r="G66" s="500"/>
      <c r="H66" s="500"/>
      <c r="I66" s="500"/>
      <c r="J66" s="500"/>
      <c r="K66" s="500"/>
      <c r="L66" s="500"/>
      <c r="M66" s="500"/>
      <c r="N66" s="500"/>
      <c r="O66" s="500"/>
      <c r="P66" s="500"/>
      <c r="Q66" s="500"/>
      <c r="R66" s="541">
        <f>R55*'ИТОГОВЫЙ РЕЗУЛЬТАТ'!C53/'ТРАНСП 1'!F7</f>
        <v>187.80893144962954</v>
      </c>
    </row>
    <row r="67" spans="1:18" s="447" customFormat="1" x14ac:dyDescent="0.25">
      <c r="A67" s="497" t="s">
        <v>636</v>
      </c>
      <c r="B67" s="544"/>
      <c r="C67" s="544"/>
      <c r="D67" s="544"/>
      <c r="E67" s="545"/>
      <c r="F67" s="545"/>
      <c r="G67" s="545"/>
      <c r="H67" s="545"/>
      <c r="I67" s="545"/>
      <c r="J67" s="545"/>
      <c r="K67" s="545"/>
      <c r="L67" s="545"/>
      <c r="M67" s="545"/>
      <c r="N67" s="545"/>
      <c r="O67" s="545"/>
      <c r="P67" s="545"/>
      <c r="Q67" s="545"/>
      <c r="R67" s="545">
        <f>R57*'ИТОГОВЫЙ РЕЗУЛЬТАТ'!C54/'ТРАНСП 1'!J7</f>
        <v>22.334035091307292</v>
      </c>
    </row>
    <row r="68" spans="1:18" s="447" customFormat="1" x14ac:dyDescent="0.25">
      <c r="A68" s="544"/>
      <c r="B68" s="544"/>
      <c r="C68" s="544"/>
      <c r="D68" s="544"/>
      <c r="E68" s="545"/>
      <c r="F68" s="545"/>
      <c r="G68" s="545"/>
      <c r="H68" s="545"/>
      <c r="I68" s="545"/>
      <c r="J68" s="545"/>
      <c r="K68" s="545"/>
      <c r="L68" s="545"/>
      <c r="M68" s="545"/>
      <c r="N68" s="545"/>
      <c r="O68" s="545"/>
      <c r="P68" s="545"/>
      <c r="Q68" s="545"/>
      <c r="R68" s="545"/>
    </row>
    <row r="69" spans="1:18" s="447" customFormat="1" x14ac:dyDescent="0.25"/>
    <row r="70" spans="1:18" s="447" customFormat="1" x14ac:dyDescent="0.25"/>
    <row r="71" spans="1:18" s="447" customFormat="1" x14ac:dyDescent="0.25"/>
    <row r="72" spans="1:18" s="447" customFormat="1" x14ac:dyDescent="0.25"/>
    <row r="73" spans="1:18" s="447" customFormat="1" x14ac:dyDescent="0.25"/>
    <row r="74" spans="1:18" s="447" customFormat="1" x14ac:dyDescent="0.25"/>
    <row r="75" spans="1:18" s="447" customFormat="1" x14ac:dyDescent="0.25"/>
    <row r="76" spans="1:18" s="447" customFormat="1" x14ac:dyDescent="0.25"/>
    <row r="77" spans="1:18" s="447" customFormat="1" x14ac:dyDescent="0.25"/>
    <row r="78" spans="1:18" s="447" customFormat="1" x14ac:dyDescent="0.25"/>
    <row r="79" spans="1:18" s="447" customFormat="1" x14ac:dyDescent="0.25"/>
    <row r="80" spans="1:18" s="447" customFormat="1" x14ac:dyDescent="0.25"/>
    <row r="81" s="447" customFormat="1" x14ac:dyDescent="0.25"/>
    <row r="82" s="447" customFormat="1" x14ac:dyDescent="0.25"/>
    <row r="83" s="447" customFormat="1" x14ac:dyDescent="0.25"/>
    <row r="84" s="447" customFormat="1" x14ac:dyDescent="0.25"/>
    <row r="85" s="447" customFormat="1" x14ac:dyDescent="0.25"/>
    <row r="86" s="447" customFormat="1" x14ac:dyDescent="0.25"/>
    <row r="87" s="447" customFormat="1" x14ac:dyDescent="0.25"/>
    <row r="88" s="447" customFormat="1" x14ac:dyDescent="0.25"/>
    <row r="89" s="447" customFormat="1" x14ac:dyDescent="0.25"/>
    <row r="90" s="447" customFormat="1" x14ac:dyDescent="0.25"/>
    <row r="91" s="447" customFormat="1" x14ac:dyDescent="0.25"/>
    <row r="92" s="447" customFormat="1" x14ac:dyDescent="0.25"/>
    <row r="93" s="447" customFormat="1" x14ac:dyDescent="0.25"/>
    <row r="94" s="447" customFormat="1" x14ac:dyDescent="0.25"/>
    <row r="95" s="447" customFormat="1" x14ac:dyDescent="0.25"/>
    <row r="96" s="447" customFormat="1" x14ac:dyDescent="0.25"/>
    <row r="97" s="447" customFormat="1" x14ac:dyDescent="0.25"/>
    <row r="98" s="447" customFormat="1" x14ac:dyDescent="0.25"/>
    <row r="99" s="447" customFormat="1" x14ac:dyDescent="0.25"/>
    <row r="100" s="447" customFormat="1" x14ac:dyDescent="0.25"/>
    <row r="101" s="447" customFormat="1" x14ac:dyDescent="0.25"/>
    <row r="102" s="447" customFormat="1" x14ac:dyDescent="0.25"/>
    <row r="103" s="447" customFormat="1" x14ac:dyDescent="0.25"/>
    <row r="104" s="447" customFormat="1" x14ac:dyDescent="0.25"/>
    <row r="105" s="447" customFormat="1" x14ac:dyDescent="0.25"/>
    <row r="106" s="447" customFormat="1" x14ac:dyDescent="0.25"/>
    <row r="107" s="447" customFormat="1" x14ac:dyDescent="0.25"/>
    <row r="108" s="447" customFormat="1" x14ac:dyDescent="0.25"/>
    <row r="109" s="447" customFormat="1" x14ac:dyDescent="0.25"/>
    <row r="110" s="447" customFormat="1" x14ac:dyDescent="0.25"/>
    <row r="111" s="447" customFormat="1" x14ac:dyDescent="0.25"/>
    <row r="112" s="447" customFormat="1" x14ac:dyDescent="0.25"/>
    <row r="113" s="447" customFormat="1" x14ac:dyDescent="0.25"/>
    <row r="114" s="447" customFormat="1" x14ac:dyDescent="0.25"/>
    <row r="115" s="447" customFormat="1" x14ac:dyDescent="0.25"/>
    <row r="116" s="447" customFormat="1" x14ac:dyDescent="0.25"/>
    <row r="117" s="447" customFormat="1" x14ac:dyDescent="0.25"/>
    <row r="118" s="447" customFormat="1" x14ac:dyDescent="0.25"/>
    <row r="119" s="447" customFormat="1" x14ac:dyDescent="0.25"/>
    <row r="120" s="447" customFormat="1" x14ac:dyDescent="0.25"/>
    <row r="121" s="447" customFormat="1" x14ac:dyDescent="0.25"/>
    <row r="122" s="447" customFormat="1" x14ac:dyDescent="0.25"/>
    <row r="123" s="447" customFormat="1" x14ac:dyDescent="0.25"/>
    <row r="124" s="447" customFormat="1" x14ac:dyDescent="0.25"/>
    <row r="125" s="447" customFormat="1" x14ac:dyDescent="0.25"/>
    <row r="126" s="447" customFormat="1" x14ac:dyDescent="0.25"/>
    <row r="127" s="447" customFormat="1" x14ac:dyDescent="0.25"/>
    <row r="128" s="447" customFormat="1" x14ac:dyDescent="0.25"/>
    <row r="129" s="447" customFormat="1" x14ac:dyDescent="0.25"/>
    <row r="130" s="447" customFormat="1" x14ac:dyDescent="0.25"/>
    <row r="131" s="447" customFormat="1" x14ac:dyDescent="0.25"/>
    <row r="132" s="447" customFormat="1" x14ac:dyDescent="0.25"/>
    <row r="133" s="447" customFormat="1" x14ac:dyDescent="0.25"/>
    <row r="134" s="447" customFormat="1" x14ac:dyDescent="0.25"/>
    <row r="135" s="447" customFormat="1" x14ac:dyDescent="0.25"/>
    <row r="136" s="447" customFormat="1" x14ac:dyDescent="0.25"/>
    <row r="137" s="447" customFormat="1" x14ac:dyDescent="0.25"/>
    <row r="138" s="447" customFormat="1" x14ac:dyDescent="0.25"/>
    <row r="139" s="447" customFormat="1" x14ac:dyDescent="0.25"/>
    <row r="140" s="447" customFormat="1" x14ac:dyDescent="0.25"/>
    <row r="141" s="447" customFormat="1" x14ac:dyDescent="0.25"/>
    <row r="142" s="447" customFormat="1" x14ac:dyDescent="0.25"/>
    <row r="143" s="447" customFormat="1" x14ac:dyDescent="0.25"/>
    <row r="144" s="447" customFormat="1" x14ac:dyDescent="0.25"/>
    <row r="145" s="447" customFormat="1" x14ac:dyDescent="0.25"/>
    <row r="146" s="447" customFormat="1" x14ac:dyDescent="0.25"/>
    <row r="147" s="447" customFormat="1" x14ac:dyDescent="0.25"/>
    <row r="148" s="447" customFormat="1" x14ac:dyDescent="0.25"/>
    <row r="149" s="447" customFormat="1" x14ac:dyDescent="0.25"/>
    <row r="150" s="447" customFormat="1" x14ac:dyDescent="0.25"/>
    <row r="151" s="447" customFormat="1" x14ac:dyDescent="0.25"/>
    <row r="152" s="447" customFormat="1" x14ac:dyDescent="0.25"/>
    <row r="153" s="447" customFormat="1" x14ac:dyDescent="0.25"/>
    <row r="154" s="447" customFormat="1" x14ac:dyDescent="0.25"/>
  </sheetData>
  <sheetProtection password="CDB4" sheet="1" objects="1" scenarios="1"/>
  <mergeCells count="25">
    <mergeCell ref="L4:M4"/>
    <mergeCell ref="N4:O4"/>
    <mergeCell ref="P4:Q4"/>
    <mergeCell ref="D3:Q3"/>
    <mergeCell ref="A2:B4"/>
    <mergeCell ref="C2:C4"/>
    <mergeCell ref="A23:A25"/>
    <mergeCell ref="D4:E4"/>
    <mergeCell ref="F4:G4"/>
    <mergeCell ref="H4:I4"/>
    <mergeCell ref="J4:K4"/>
    <mergeCell ref="A9:A10"/>
    <mergeCell ref="A11:A13"/>
    <mergeCell ref="A14:A16"/>
    <mergeCell ref="A17:A19"/>
    <mergeCell ref="A20:A22"/>
    <mergeCell ref="A63:G63"/>
    <mergeCell ref="A46:A48"/>
    <mergeCell ref="A49:A51"/>
    <mergeCell ref="A26:A28"/>
    <mergeCell ref="A29:A33"/>
    <mergeCell ref="A34:A36"/>
    <mergeCell ref="A37:A39"/>
    <mergeCell ref="A40:A42"/>
    <mergeCell ref="A43:A45"/>
  </mergeCells>
  <conditionalFormatting sqref="B35:B36">
    <cfRule type="cellIs" dxfId="65" priority="16" operator="equal">
      <formula>0</formula>
    </cfRule>
  </conditionalFormatting>
  <conditionalFormatting sqref="B44:B45">
    <cfRule type="cellIs" dxfId="64" priority="15" operator="equal">
      <formula>0</formula>
    </cfRule>
  </conditionalFormatting>
  <conditionalFormatting sqref="B50:B51">
    <cfRule type="cellIs" dxfId="63" priority="14" operator="equal">
      <formula>0</formula>
    </cfRule>
  </conditionalFormatting>
  <conditionalFormatting sqref="B20">
    <cfRule type="cellIs" dxfId="62" priority="13" operator="equal">
      <formula>0</formula>
    </cfRule>
  </conditionalFormatting>
  <conditionalFormatting sqref="B23">
    <cfRule type="cellIs" dxfId="61" priority="12" operator="equal">
      <formula>0</formula>
    </cfRule>
  </conditionalFormatting>
  <conditionalFormatting sqref="B26">
    <cfRule type="cellIs" dxfId="60" priority="11" operator="equal">
      <formula>0</formula>
    </cfRule>
  </conditionalFormatting>
  <conditionalFormatting sqref="B34">
    <cfRule type="cellIs" dxfId="59" priority="10" operator="equal">
      <formula>0</formula>
    </cfRule>
  </conditionalFormatting>
  <conditionalFormatting sqref="B43">
    <cfRule type="cellIs" dxfId="58" priority="9" operator="equal">
      <formula>0</formula>
    </cfRule>
  </conditionalFormatting>
  <conditionalFormatting sqref="B49">
    <cfRule type="cellIs" dxfId="57" priority="8" operator="equal">
      <formula>0</formula>
    </cfRule>
  </conditionalFormatting>
  <conditionalFormatting sqref="B17">
    <cfRule type="cellIs" dxfId="56" priority="7" operator="equal">
      <formula>0</formula>
    </cfRule>
  </conditionalFormatting>
  <conditionalFormatting sqref="B38:B39">
    <cfRule type="cellIs" dxfId="55" priority="6" operator="equal">
      <formula>0</formula>
    </cfRule>
  </conditionalFormatting>
  <conditionalFormatting sqref="B46">
    <cfRule type="cellIs" dxfId="54" priority="1" operator="equal">
      <formula>0</formula>
    </cfRule>
  </conditionalFormatting>
  <conditionalFormatting sqref="B37">
    <cfRule type="cellIs" dxfId="53" priority="5" operator="equal">
      <formula>0</formula>
    </cfRule>
  </conditionalFormatting>
  <conditionalFormatting sqref="B41:B42">
    <cfRule type="cellIs" dxfId="52" priority="4" operator="equal">
      <formula>0</formula>
    </cfRule>
  </conditionalFormatting>
  <conditionalFormatting sqref="B40">
    <cfRule type="cellIs" dxfId="51" priority="3" operator="equal">
      <formula>0</formula>
    </cfRule>
  </conditionalFormatting>
  <conditionalFormatting sqref="B47:B48">
    <cfRule type="cellIs" dxfId="50" priority="2" operator="equal">
      <formula>0</formula>
    </cfRule>
  </conditionalFormatting>
  <conditionalFormatting sqref="B11:B13">
    <cfRule type="cellIs" dxfId="49" priority="22" operator="equal">
      <formula>0</formula>
    </cfRule>
  </conditionalFormatting>
  <conditionalFormatting sqref="B14:B16">
    <cfRule type="cellIs" dxfId="48" priority="21" operator="equal">
      <formula>0</formula>
    </cfRule>
  </conditionalFormatting>
  <conditionalFormatting sqref="B18:B19">
    <cfRule type="cellIs" dxfId="47" priority="20" operator="equal">
      <formula>0</formula>
    </cfRule>
  </conditionalFormatting>
  <conditionalFormatting sqref="B21:B22">
    <cfRule type="cellIs" dxfId="46" priority="19" operator="equal">
      <formula>0</formula>
    </cfRule>
  </conditionalFormatting>
  <conditionalFormatting sqref="B24:B25">
    <cfRule type="cellIs" dxfId="45" priority="18" operator="equal">
      <formula>0</formula>
    </cfRule>
  </conditionalFormatting>
  <conditionalFormatting sqref="B27:B28">
    <cfRule type="cellIs" dxfId="44" priority="17" operator="equal">
      <formula>0</formula>
    </cfRule>
  </conditionalFormatting>
  <pageMargins left="0.7" right="0.7" top="0.75" bottom="0.75" header="0.3" footer="0.3"/>
  <pageSetup paperSize="8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144"/>
  <sheetViews>
    <sheetView workbookViewId="0">
      <selection activeCell="V12" sqref="V12:V13"/>
    </sheetView>
  </sheetViews>
  <sheetFormatPr defaultRowHeight="15" x14ac:dyDescent="0.25"/>
  <cols>
    <col min="1" max="1" width="34" style="485" customWidth="1"/>
    <col min="2" max="2" width="39.7109375" style="485" customWidth="1"/>
    <col min="3" max="3" width="8" style="485" customWidth="1"/>
    <col min="4" max="4" width="6" style="485" customWidth="1"/>
    <col min="5" max="5" width="9.85546875" style="485" customWidth="1"/>
    <col min="6" max="6" width="6.42578125" style="485" customWidth="1"/>
    <col min="7" max="7" width="8.42578125" style="485" customWidth="1"/>
    <col min="8" max="8" width="5.42578125" style="485" customWidth="1"/>
    <col min="9" max="9" width="7.42578125" style="485" customWidth="1"/>
    <col min="10" max="10" width="5.85546875" style="485" customWidth="1"/>
    <col min="11" max="11" width="7.140625" style="485" customWidth="1"/>
    <col min="12" max="12" width="6.42578125" style="485" customWidth="1"/>
    <col min="13" max="13" width="6.140625" style="485" customWidth="1"/>
    <col min="14" max="14" width="6.42578125" style="485" customWidth="1"/>
    <col min="15" max="15" width="6.85546875" style="485" customWidth="1"/>
    <col min="16" max="16" width="6.7109375" style="485" customWidth="1"/>
    <col min="17" max="17" width="7.85546875" style="485" customWidth="1"/>
    <col min="18" max="18" width="7.42578125" style="516" customWidth="1"/>
    <col min="19" max="21" width="7.42578125" style="447" customWidth="1"/>
    <col min="22" max="22" width="18.28515625" style="447" customWidth="1"/>
    <col min="23" max="16384" width="9.140625" style="485"/>
  </cols>
  <sheetData>
    <row r="1" spans="1:25" ht="15.75" customHeight="1" x14ac:dyDescent="0.25">
      <c r="A1" s="1961" t="s">
        <v>429</v>
      </c>
      <c r="B1" s="1962"/>
      <c r="C1" s="1967" t="s">
        <v>31</v>
      </c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6"/>
      <c r="R1" s="507"/>
      <c r="S1" s="507"/>
      <c r="T1" s="507"/>
      <c r="U1" s="507"/>
      <c r="V1" s="507"/>
      <c r="W1" s="505"/>
      <c r="X1" s="505"/>
      <c r="Y1" s="505"/>
    </row>
    <row r="2" spans="1:25" ht="19.5" customHeight="1" x14ac:dyDescent="0.25">
      <c r="A2" s="1963"/>
      <c r="B2" s="1964"/>
      <c r="C2" s="1968"/>
      <c r="D2" s="1958" t="s">
        <v>363</v>
      </c>
      <c r="E2" s="1959"/>
      <c r="F2" s="1959"/>
      <c r="G2" s="1959"/>
      <c r="H2" s="1959"/>
      <c r="I2" s="1959"/>
      <c r="J2" s="1959"/>
      <c r="K2" s="1959"/>
      <c r="L2" s="1959"/>
      <c r="M2" s="1959"/>
      <c r="N2" s="1959"/>
      <c r="O2" s="1959"/>
      <c r="P2" s="1959"/>
      <c r="Q2" s="1960"/>
      <c r="R2" s="507"/>
      <c r="S2" s="507"/>
      <c r="T2" s="507"/>
      <c r="U2" s="507"/>
      <c r="V2" s="507"/>
      <c r="W2" s="507"/>
      <c r="X2" s="507"/>
      <c r="Y2" s="507"/>
    </row>
    <row r="3" spans="1:25" ht="32.25" customHeight="1" x14ac:dyDescent="0.25">
      <c r="A3" s="1965"/>
      <c r="B3" s="1966"/>
      <c r="C3" s="1968"/>
      <c r="D3" s="1953" t="s">
        <v>428</v>
      </c>
      <c r="E3" s="1953"/>
      <c r="F3" s="1954" t="s">
        <v>361</v>
      </c>
      <c r="G3" s="1954"/>
      <c r="H3" s="1955" t="s">
        <v>360</v>
      </c>
      <c r="I3" s="1955"/>
      <c r="J3" s="1955" t="s">
        <v>359</v>
      </c>
      <c r="K3" s="1955"/>
      <c r="L3" s="1955" t="s">
        <v>358</v>
      </c>
      <c r="M3" s="1955"/>
      <c r="N3" s="1957" t="s">
        <v>357</v>
      </c>
      <c r="O3" s="1957"/>
      <c r="P3" s="1955" t="s">
        <v>356</v>
      </c>
      <c r="Q3" s="1955"/>
      <c r="R3" s="507"/>
      <c r="S3" s="507"/>
      <c r="T3" s="507"/>
      <c r="U3" s="507"/>
      <c r="V3" s="507"/>
      <c r="W3" s="507"/>
      <c r="X3" s="507"/>
      <c r="Y3" s="507"/>
    </row>
    <row r="4" spans="1:25" ht="24.75" x14ac:dyDescent="0.25">
      <c r="A4" s="508"/>
      <c r="B4" s="443"/>
      <c r="C4" s="509"/>
      <c r="D4" s="510" t="s">
        <v>427</v>
      </c>
      <c r="E4" s="349" t="s">
        <v>26</v>
      </c>
      <c r="F4" s="510" t="s">
        <v>427</v>
      </c>
      <c r="G4" s="349" t="s">
        <v>26</v>
      </c>
      <c r="H4" s="510" t="s">
        <v>427</v>
      </c>
      <c r="I4" s="349" t="s">
        <v>26</v>
      </c>
      <c r="J4" s="510" t="s">
        <v>427</v>
      </c>
      <c r="K4" s="349" t="s">
        <v>26</v>
      </c>
      <c r="L4" s="510" t="s">
        <v>427</v>
      </c>
      <c r="M4" s="349" t="s">
        <v>26</v>
      </c>
      <c r="N4" s="510" t="s">
        <v>427</v>
      </c>
      <c r="O4" s="349" t="s">
        <v>26</v>
      </c>
      <c r="P4" s="510" t="s">
        <v>427</v>
      </c>
      <c r="Q4" s="121" t="s">
        <v>26</v>
      </c>
      <c r="R4" s="504">
        <f>Q5+O5+M5+K5+I5+G5+E5</f>
        <v>5570.1774048570005</v>
      </c>
      <c r="S4" s="511"/>
      <c r="T4" s="511"/>
      <c r="U4" s="511"/>
      <c r="V4" s="511"/>
      <c r="W4" s="507"/>
      <c r="X4" s="507"/>
      <c r="Y4" s="507"/>
    </row>
    <row r="5" spans="1:25" ht="48.75" x14ac:dyDescent="0.25">
      <c r="A5" s="508"/>
      <c r="B5" s="443"/>
      <c r="C5" s="509"/>
      <c r="D5" s="349" t="s">
        <v>426</v>
      </c>
      <c r="E5" s="349">
        <f>'ТРАНСП 1'!R54-'ТРАНСП 1'!R65</f>
        <v>822.16458112771829</v>
      </c>
      <c r="F5" s="512" t="s">
        <v>425</v>
      </c>
      <c r="G5" s="349">
        <f>'ТРАНСП 1'!R55-'ТРАНСП 1'!R66</f>
        <v>638.55036692874035</v>
      </c>
      <c r="H5" s="350" t="s">
        <v>424</v>
      </c>
      <c r="I5" s="349">
        <f>'ТРАНСП 1'!R56</f>
        <v>826.35929837836989</v>
      </c>
      <c r="J5" s="350" t="s">
        <v>423</v>
      </c>
      <c r="K5" s="349">
        <f>'ТРАНСП 1'!R57-'ТРАНСП 1'!R67</f>
        <v>804.02526328706256</v>
      </c>
      <c r="L5" s="350" t="s">
        <v>422</v>
      </c>
      <c r="M5" s="349">
        <f>'ТРАНСП 1'!R58</f>
        <v>826.35929837836989</v>
      </c>
      <c r="N5" s="510" t="s">
        <v>422</v>
      </c>
      <c r="O5" s="349">
        <f>'ТРАНСП 1'!R59</f>
        <v>826.35929837836989</v>
      </c>
      <c r="P5" s="350" t="s">
        <v>421</v>
      </c>
      <c r="Q5" s="121">
        <f>'ТРАНСП 1'!R60</f>
        <v>826.35929837836989</v>
      </c>
      <c r="R5" s="504" t="s">
        <v>420</v>
      </c>
      <c r="S5" s="511"/>
      <c r="T5" s="511"/>
      <c r="U5" s="511"/>
      <c r="V5" s="511"/>
      <c r="W5" s="507"/>
      <c r="X5" s="507"/>
      <c r="Y5" s="507"/>
    </row>
    <row r="6" spans="1:25" ht="15.75" x14ac:dyDescent="0.25">
      <c r="A6" s="513"/>
      <c r="B6" s="443"/>
      <c r="C6" s="509"/>
      <c r="D6" s="349">
        <f t="shared" ref="D6:R6" si="0">SUM(D8:D51)</f>
        <v>120</v>
      </c>
      <c r="E6" s="120">
        <f t="shared" si="0"/>
        <v>822.16458112771829</v>
      </c>
      <c r="F6" s="349">
        <f t="shared" si="0"/>
        <v>44</v>
      </c>
      <c r="G6" s="120">
        <f t="shared" si="0"/>
        <v>638.55036692873966</v>
      </c>
      <c r="H6" s="349">
        <f t="shared" si="0"/>
        <v>44</v>
      </c>
      <c r="I6" s="120">
        <f t="shared" si="0"/>
        <v>826.35929837837023</v>
      </c>
      <c r="J6" s="349">
        <f t="shared" si="0"/>
        <v>30</v>
      </c>
      <c r="K6" s="120">
        <f t="shared" si="0"/>
        <v>804.02526328706267</v>
      </c>
      <c r="L6" s="349">
        <f t="shared" si="0"/>
        <v>30</v>
      </c>
      <c r="M6" s="120">
        <f t="shared" si="0"/>
        <v>826.35929837837011</v>
      </c>
      <c r="N6" s="349">
        <f t="shared" si="0"/>
        <v>30</v>
      </c>
      <c r="O6" s="119">
        <f t="shared" si="0"/>
        <v>826.35929837837011</v>
      </c>
      <c r="P6" s="349">
        <f t="shared" si="0"/>
        <v>44</v>
      </c>
      <c r="Q6" s="118">
        <f t="shared" si="0"/>
        <v>826.35929837837023</v>
      </c>
      <c r="R6" s="117">
        <f t="shared" si="0"/>
        <v>5570.1774048569987</v>
      </c>
      <c r="S6" s="116"/>
      <c r="T6" s="116"/>
      <c r="U6" s="116"/>
      <c r="V6" s="116"/>
      <c r="W6" s="514"/>
      <c r="X6" s="514"/>
      <c r="Y6" s="514"/>
    </row>
    <row r="7" spans="1:25" x14ac:dyDescent="0.25">
      <c r="A7" s="515"/>
      <c r="B7" s="110" t="s">
        <v>387</v>
      </c>
      <c r="C7" s="516"/>
      <c r="D7" s="516"/>
      <c r="E7" s="349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7"/>
      <c r="S7" s="518"/>
      <c r="T7" s="518"/>
      <c r="U7" s="518"/>
      <c r="V7" s="518"/>
      <c r="W7" s="516"/>
      <c r="X7" s="516"/>
      <c r="Y7" s="516"/>
    </row>
    <row r="8" spans="1:25" ht="24" x14ac:dyDescent="0.25">
      <c r="A8" s="1950" t="s">
        <v>380</v>
      </c>
      <c r="B8" s="112" t="s">
        <v>366</v>
      </c>
      <c r="C8" s="516"/>
      <c r="D8" s="516">
        <f>'ТРАНСП 1'!D9</f>
        <v>1</v>
      </c>
      <c r="E8" s="109">
        <f t="shared" ref="E8:E51" si="1">$E$5*D8/$D$6</f>
        <v>6.8513715093976524</v>
      </c>
      <c r="F8" s="516">
        <f>'ТРАНСП 1'!F9</f>
        <v>1</v>
      </c>
      <c r="G8" s="520">
        <f t="shared" ref="G8:G51" si="2">$G$5*F8/$F$6</f>
        <v>14.512508339289553</v>
      </c>
      <c r="H8" s="516">
        <f>'ТРАНСП 1'!H9</f>
        <v>1</v>
      </c>
      <c r="I8" s="520">
        <f t="shared" ref="I8:I51" si="3">$I$5*H8/$H$6</f>
        <v>18.780893144962953</v>
      </c>
      <c r="J8" s="516">
        <f>'ТРАНСП 1'!J9</f>
        <v>1</v>
      </c>
      <c r="K8" s="520">
        <f t="shared" ref="K8:K51" si="4">$K$5*J8/$J$6</f>
        <v>26.800842109568752</v>
      </c>
      <c r="L8" s="516">
        <f>'ТРАНСП 1'!L9</f>
        <v>1</v>
      </c>
      <c r="M8" s="520">
        <f t="shared" ref="M8:M51" si="5">$M$5*L8/$L$6</f>
        <v>27.545309945945665</v>
      </c>
      <c r="N8" s="516">
        <f>'ТРАНСП 1'!N9</f>
        <v>1</v>
      </c>
      <c r="O8" s="520">
        <f t="shared" ref="O8:O51" si="6">$O$5*N8/$N$6</f>
        <v>27.545309945945665</v>
      </c>
      <c r="P8" s="516">
        <f>'ТРАНСП 1'!P9</f>
        <v>1</v>
      </c>
      <c r="Q8" s="522">
        <f t="shared" ref="Q8:Q51" si="7">$Q$5*P8/$P$6</f>
        <v>18.780893144962953</v>
      </c>
      <c r="R8" s="523">
        <f t="shared" ref="R8:R39" si="8">E8+G8+I8+K8+M8+O8+Q8</f>
        <v>140.81712814007318</v>
      </c>
      <c r="S8" s="524"/>
      <c r="T8" s="524"/>
      <c r="U8" s="524"/>
      <c r="V8" s="524"/>
      <c r="W8" s="516"/>
      <c r="X8" s="516"/>
      <c r="Y8" s="516"/>
    </row>
    <row r="9" spans="1:25" x14ac:dyDescent="0.25">
      <c r="A9" s="1950"/>
      <c r="B9" s="112" t="s">
        <v>365</v>
      </c>
      <c r="C9" s="516"/>
      <c r="D9" s="516">
        <f>'ТРАНСП 1'!D10</f>
        <v>1</v>
      </c>
      <c r="E9" s="109">
        <f t="shared" si="1"/>
        <v>6.8513715093976524</v>
      </c>
      <c r="F9" s="516">
        <f>'ТРАНСП 1'!F10</f>
        <v>1</v>
      </c>
      <c r="G9" s="520">
        <f t="shared" si="2"/>
        <v>14.512508339289553</v>
      </c>
      <c r="H9" s="516">
        <f>'ТРАНСП 1'!H10</f>
        <v>1</v>
      </c>
      <c r="I9" s="520">
        <f t="shared" si="3"/>
        <v>18.780893144962953</v>
      </c>
      <c r="J9" s="516">
        <f>'ТРАНСП 1'!J10</f>
        <v>1</v>
      </c>
      <c r="K9" s="520">
        <f t="shared" si="4"/>
        <v>26.800842109568752</v>
      </c>
      <c r="L9" s="516">
        <f>'ТРАНСП 1'!L10</f>
        <v>1</v>
      </c>
      <c r="M9" s="520">
        <f t="shared" si="5"/>
        <v>27.545309945945665</v>
      </c>
      <c r="N9" s="516">
        <f>'ТРАНСП 1'!N10</f>
        <v>1</v>
      </c>
      <c r="O9" s="520">
        <f t="shared" si="6"/>
        <v>27.545309945945665</v>
      </c>
      <c r="P9" s="516">
        <f>'ТРАНСП 1'!P10</f>
        <v>1</v>
      </c>
      <c r="Q9" s="522">
        <f t="shared" si="7"/>
        <v>18.780893144962953</v>
      </c>
      <c r="R9" s="523">
        <f t="shared" si="8"/>
        <v>140.81712814007318</v>
      </c>
      <c r="S9" s="524"/>
      <c r="T9" s="524"/>
      <c r="U9" s="524"/>
      <c r="V9" s="524"/>
      <c r="W9" s="516"/>
      <c r="X9" s="516"/>
      <c r="Y9" s="516"/>
    </row>
    <row r="10" spans="1:25" x14ac:dyDescent="0.25">
      <c r="A10" s="1950" t="s">
        <v>379</v>
      </c>
      <c r="B10" s="112" t="s">
        <v>367</v>
      </c>
      <c r="C10" s="516"/>
      <c r="D10" s="516">
        <f>'ТРАНСП 1'!D11</f>
        <v>0</v>
      </c>
      <c r="E10" s="109">
        <f t="shared" si="1"/>
        <v>0</v>
      </c>
      <c r="F10" s="516">
        <f>'ТРАНСП 1'!F11</f>
        <v>1</v>
      </c>
      <c r="G10" s="520">
        <f t="shared" si="2"/>
        <v>14.512508339289553</v>
      </c>
      <c r="H10" s="516">
        <f>'ТРАНСП 1'!H11</f>
        <v>1</v>
      </c>
      <c r="I10" s="520">
        <f t="shared" si="3"/>
        <v>18.780893144962953</v>
      </c>
      <c r="J10" s="516">
        <f>'ТРАНСП 1'!J11</f>
        <v>0</v>
      </c>
      <c r="K10" s="520">
        <f t="shared" si="4"/>
        <v>0</v>
      </c>
      <c r="L10" s="516">
        <f>'ТРАНСП 1'!L11</f>
        <v>0</v>
      </c>
      <c r="M10" s="520">
        <f t="shared" si="5"/>
        <v>0</v>
      </c>
      <c r="N10" s="516">
        <f>'ТРАНСП 1'!N11</f>
        <v>0</v>
      </c>
      <c r="O10" s="520">
        <f t="shared" si="6"/>
        <v>0</v>
      </c>
      <c r="P10" s="516">
        <f>'ТРАНСП 1'!P11</f>
        <v>1</v>
      </c>
      <c r="Q10" s="522">
        <f t="shared" si="7"/>
        <v>18.780893144962953</v>
      </c>
      <c r="R10" s="523">
        <f t="shared" si="8"/>
        <v>52.074294629215458</v>
      </c>
      <c r="S10" s="524"/>
      <c r="T10" s="524"/>
      <c r="U10" s="524"/>
      <c r="V10" s="524"/>
      <c r="W10" s="516"/>
      <c r="X10" s="516"/>
      <c r="Y10" s="516"/>
    </row>
    <row r="11" spans="1:25" ht="24" x14ac:dyDescent="0.25">
      <c r="A11" s="1950"/>
      <c r="B11" s="112" t="s">
        <v>366</v>
      </c>
      <c r="C11" s="516"/>
      <c r="D11" s="516">
        <f>'ТРАНСП 1'!D12</f>
        <v>1</v>
      </c>
      <c r="E11" s="109">
        <f t="shared" si="1"/>
        <v>6.8513715093976524</v>
      </c>
      <c r="F11" s="516">
        <f>'ТРАНСП 1'!F12</f>
        <v>1</v>
      </c>
      <c r="G11" s="520">
        <f t="shared" si="2"/>
        <v>14.512508339289553</v>
      </c>
      <c r="H11" s="516">
        <f>'ТРАНСП 1'!H12</f>
        <v>1</v>
      </c>
      <c r="I11" s="520">
        <f t="shared" si="3"/>
        <v>18.780893144962953</v>
      </c>
      <c r="J11" s="516">
        <f>'ТРАНСП 1'!J12</f>
        <v>1</v>
      </c>
      <c r="K11" s="520">
        <f t="shared" si="4"/>
        <v>26.800842109568752</v>
      </c>
      <c r="L11" s="516">
        <f>'ТРАНСП 1'!L12</f>
        <v>1</v>
      </c>
      <c r="M11" s="520">
        <f t="shared" si="5"/>
        <v>27.545309945945665</v>
      </c>
      <c r="N11" s="516">
        <f>'ТРАНСП 1'!N12</f>
        <v>1</v>
      </c>
      <c r="O11" s="520">
        <f t="shared" si="6"/>
        <v>27.545309945945665</v>
      </c>
      <c r="P11" s="516">
        <f>'ТРАНСП 1'!P12</f>
        <v>1</v>
      </c>
      <c r="Q11" s="522">
        <f t="shared" si="7"/>
        <v>18.780893144962953</v>
      </c>
      <c r="R11" s="523">
        <f t="shared" si="8"/>
        <v>140.81712814007318</v>
      </c>
      <c r="S11" s="524"/>
      <c r="T11" s="524"/>
      <c r="U11" s="524"/>
      <c r="V11" s="524"/>
      <c r="W11" s="516"/>
      <c r="X11" s="516"/>
      <c r="Y11" s="516"/>
    </row>
    <row r="12" spans="1:25" x14ac:dyDescent="0.25">
      <c r="A12" s="1950"/>
      <c r="B12" s="112" t="s">
        <v>365</v>
      </c>
      <c r="C12" s="516"/>
      <c r="D12" s="516">
        <f>'ТРАНСП 1'!D13</f>
        <v>0</v>
      </c>
      <c r="E12" s="109">
        <f t="shared" si="1"/>
        <v>0</v>
      </c>
      <c r="F12" s="516">
        <f>'ТРАНСП 1'!F13</f>
        <v>1</v>
      </c>
      <c r="G12" s="520">
        <f t="shared" si="2"/>
        <v>14.512508339289553</v>
      </c>
      <c r="H12" s="516">
        <f>'ТРАНСП 1'!H13</f>
        <v>1</v>
      </c>
      <c r="I12" s="520">
        <f t="shared" si="3"/>
        <v>18.780893144962953</v>
      </c>
      <c r="J12" s="516">
        <f>'ТРАНСП 1'!J13</f>
        <v>0</v>
      </c>
      <c r="K12" s="520">
        <f t="shared" si="4"/>
        <v>0</v>
      </c>
      <c r="L12" s="516">
        <f>'ТРАНСП 1'!L13</f>
        <v>0</v>
      </c>
      <c r="M12" s="520">
        <f t="shared" si="5"/>
        <v>0</v>
      </c>
      <c r="N12" s="516">
        <f>'ТРАНСП 1'!N13</f>
        <v>0</v>
      </c>
      <c r="O12" s="520">
        <f t="shared" si="6"/>
        <v>0</v>
      </c>
      <c r="P12" s="516">
        <f>'ТРАНСП 1'!P13</f>
        <v>1</v>
      </c>
      <c r="Q12" s="522">
        <f t="shared" si="7"/>
        <v>18.780893144962953</v>
      </c>
      <c r="R12" s="523">
        <f t="shared" si="8"/>
        <v>52.074294629215458</v>
      </c>
      <c r="S12" s="524"/>
      <c r="T12" s="524"/>
      <c r="U12" s="524"/>
      <c r="V12" s="524"/>
      <c r="W12" s="516"/>
      <c r="X12" s="516"/>
      <c r="Y12" s="516"/>
    </row>
    <row r="13" spans="1:25" x14ac:dyDescent="0.25">
      <c r="A13" s="1950" t="s">
        <v>378</v>
      </c>
      <c r="B13" s="112" t="s">
        <v>367</v>
      </c>
      <c r="C13" s="516"/>
      <c r="D13" s="516">
        <f>'ТРАНСП 1'!D14</f>
        <v>0</v>
      </c>
      <c r="E13" s="109">
        <f t="shared" si="1"/>
        <v>0</v>
      </c>
      <c r="F13" s="516">
        <f>'ТРАНСП 1'!F14</f>
        <v>1</v>
      </c>
      <c r="G13" s="520">
        <f t="shared" si="2"/>
        <v>14.512508339289553</v>
      </c>
      <c r="H13" s="516">
        <f>'ТРАНСП 1'!H14</f>
        <v>1</v>
      </c>
      <c r="I13" s="520">
        <f t="shared" si="3"/>
        <v>18.780893144962953</v>
      </c>
      <c r="J13" s="516">
        <f>'ТРАНСП 1'!J14</f>
        <v>0</v>
      </c>
      <c r="K13" s="520">
        <f t="shared" si="4"/>
        <v>0</v>
      </c>
      <c r="L13" s="516">
        <f>'ТРАНСП 1'!L14</f>
        <v>0</v>
      </c>
      <c r="M13" s="520">
        <f t="shared" si="5"/>
        <v>0</v>
      </c>
      <c r="N13" s="516">
        <f>'ТРАНСП 1'!N14</f>
        <v>0</v>
      </c>
      <c r="O13" s="520">
        <f t="shared" si="6"/>
        <v>0</v>
      </c>
      <c r="P13" s="516">
        <f>'ТРАНСП 1'!P14</f>
        <v>1</v>
      </c>
      <c r="Q13" s="522">
        <f t="shared" si="7"/>
        <v>18.780893144962953</v>
      </c>
      <c r="R13" s="523">
        <f t="shared" si="8"/>
        <v>52.074294629215458</v>
      </c>
      <c r="S13" s="524"/>
      <c r="T13" s="524"/>
      <c r="U13" s="524"/>
      <c r="V13" s="524"/>
      <c r="W13" s="516"/>
      <c r="X13" s="516"/>
      <c r="Y13" s="516"/>
    </row>
    <row r="14" spans="1:25" ht="24" x14ac:dyDescent="0.25">
      <c r="A14" s="1950"/>
      <c r="B14" s="112" t="s">
        <v>366</v>
      </c>
      <c r="C14" s="516"/>
      <c r="D14" s="516">
        <f>'ТРАНСП 1'!D15</f>
        <v>1</v>
      </c>
      <c r="E14" s="109">
        <f t="shared" si="1"/>
        <v>6.8513715093976524</v>
      </c>
      <c r="F14" s="516">
        <f>'ТРАНСП 1'!F15</f>
        <v>1</v>
      </c>
      <c r="G14" s="520">
        <f t="shared" si="2"/>
        <v>14.512508339289553</v>
      </c>
      <c r="H14" s="516">
        <f>'ТРАНСП 1'!H15</f>
        <v>1</v>
      </c>
      <c r="I14" s="520">
        <f t="shared" si="3"/>
        <v>18.780893144962953</v>
      </c>
      <c r="J14" s="516">
        <f>'ТРАНСП 1'!J15</f>
        <v>1</v>
      </c>
      <c r="K14" s="520">
        <f t="shared" si="4"/>
        <v>26.800842109568752</v>
      </c>
      <c r="L14" s="516">
        <f>'ТРАНСП 1'!L15</f>
        <v>1</v>
      </c>
      <c r="M14" s="520">
        <f t="shared" si="5"/>
        <v>27.545309945945665</v>
      </c>
      <c r="N14" s="516">
        <f>'ТРАНСП 1'!N15</f>
        <v>1</v>
      </c>
      <c r="O14" s="520">
        <f t="shared" si="6"/>
        <v>27.545309945945665</v>
      </c>
      <c r="P14" s="516">
        <f>'ТРАНСП 1'!P15</f>
        <v>1</v>
      </c>
      <c r="Q14" s="522">
        <f t="shared" si="7"/>
        <v>18.780893144962953</v>
      </c>
      <c r="R14" s="523">
        <f t="shared" si="8"/>
        <v>140.81712814007318</v>
      </c>
      <c r="S14" s="524"/>
      <c r="T14" s="524"/>
      <c r="U14" s="524"/>
      <c r="V14" s="524"/>
      <c r="W14" s="516"/>
      <c r="X14" s="516"/>
      <c r="Y14" s="516"/>
    </row>
    <row r="15" spans="1:25" x14ac:dyDescent="0.25">
      <c r="A15" s="1950"/>
      <c r="B15" s="112" t="s">
        <v>365</v>
      </c>
      <c r="C15" s="516"/>
      <c r="D15" s="516">
        <f>'ТРАНСП 1'!D16</f>
        <v>1</v>
      </c>
      <c r="E15" s="109">
        <f t="shared" si="1"/>
        <v>6.8513715093976524</v>
      </c>
      <c r="F15" s="516">
        <f>'ТРАНСП 1'!F16</f>
        <v>1</v>
      </c>
      <c r="G15" s="520">
        <f t="shared" si="2"/>
        <v>14.512508339289553</v>
      </c>
      <c r="H15" s="516">
        <f>'ТРАНСП 1'!H16</f>
        <v>1</v>
      </c>
      <c r="I15" s="520">
        <f t="shared" si="3"/>
        <v>18.780893144962953</v>
      </c>
      <c r="J15" s="516">
        <f>'ТРАНСП 1'!J16</f>
        <v>1</v>
      </c>
      <c r="K15" s="520">
        <f t="shared" si="4"/>
        <v>26.800842109568752</v>
      </c>
      <c r="L15" s="516">
        <f>'ТРАНСП 1'!L16</f>
        <v>1</v>
      </c>
      <c r="M15" s="520">
        <f t="shared" si="5"/>
        <v>27.545309945945665</v>
      </c>
      <c r="N15" s="516">
        <f>'ТРАНСП 1'!N16</f>
        <v>1</v>
      </c>
      <c r="O15" s="520">
        <f t="shared" si="6"/>
        <v>27.545309945945665</v>
      </c>
      <c r="P15" s="516">
        <f>'ТРАНСП 1'!P16</f>
        <v>1</v>
      </c>
      <c r="Q15" s="522">
        <f t="shared" si="7"/>
        <v>18.780893144962953</v>
      </c>
      <c r="R15" s="523">
        <f t="shared" si="8"/>
        <v>140.81712814007318</v>
      </c>
      <c r="S15" s="524"/>
      <c r="T15" s="524"/>
      <c r="U15" s="524"/>
      <c r="V15" s="524"/>
      <c r="W15" s="516"/>
      <c r="X15" s="516"/>
      <c r="Y15" s="516"/>
    </row>
    <row r="16" spans="1:25" x14ac:dyDescent="0.25">
      <c r="A16" s="1950" t="s">
        <v>377</v>
      </c>
      <c r="B16" s="112" t="s">
        <v>367</v>
      </c>
      <c r="C16" s="516"/>
      <c r="D16" s="516">
        <f>'ТРАНСП 1'!D17</f>
        <v>0</v>
      </c>
      <c r="E16" s="109">
        <f t="shared" si="1"/>
        <v>0</v>
      </c>
      <c r="F16" s="516">
        <f>'ТРАНСП 1'!F17</f>
        <v>1</v>
      </c>
      <c r="G16" s="520">
        <f t="shared" si="2"/>
        <v>14.512508339289553</v>
      </c>
      <c r="H16" s="516">
        <f>'ТРАНСП 1'!H17</f>
        <v>1</v>
      </c>
      <c r="I16" s="520">
        <f t="shared" si="3"/>
        <v>18.780893144962953</v>
      </c>
      <c r="J16" s="516">
        <f>'ТРАНСП 1'!J17</f>
        <v>0</v>
      </c>
      <c r="K16" s="520">
        <f t="shared" si="4"/>
        <v>0</v>
      </c>
      <c r="L16" s="516">
        <f>'ТРАНСП 1'!L17</f>
        <v>0</v>
      </c>
      <c r="M16" s="520">
        <f t="shared" si="5"/>
        <v>0</v>
      </c>
      <c r="N16" s="516">
        <f>'ТРАНСП 1'!N17</f>
        <v>0</v>
      </c>
      <c r="O16" s="520">
        <f t="shared" si="6"/>
        <v>0</v>
      </c>
      <c r="P16" s="516">
        <f>'ТРАНСП 1'!P17</f>
        <v>1</v>
      </c>
      <c r="Q16" s="522">
        <f t="shared" si="7"/>
        <v>18.780893144962953</v>
      </c>
      <c r="R16" s="523">
        <f t="shared" si="8"/>
        <v>52.074294629215458</v>
      </c>
      <c r="S16" s="524"/>
      <c r="T16" s="524"/>
      <c r="U16" s="524"/>
      <c r="V16" s="524"/>
      <c r="W16" s="516"/>
      <c r="X16" s="516"/>
      <c r="Y16" s="516"/>
    </row>
    <row r="17" spans="1:25" ht="24" x14ac:dyDescent="0.25">
      <c r="A17" s="1950"/>
      <c r="B17" s="112" t="s">
        <v>366</v>
      </c>
      <c r="C17" s="516"/>
      <c r="D17" s="516">
        <f>'ТРАНСП 1'!D18</f>
        <v>1</v>
      </c>
      <c r="E17" s="109">
        <f t="shared" si="1"/>
        <v>6.8513715093976524</v>
      </c>
      <c r="F17" s="516">
        <f>'ТРАНСП 1'!F18</f>
        <v>1</v>
      </c>
      <c r="G17" s="520">
        <f t="shared" si="2"/>
        <v>14.512508339289553</v>
      </c>
      <c r="H17" s="516">
        <f>'ТРАНСП 1'!H18</f>
        <v>1</v>
      </c>
      <c r="I17" s="520">
        <f t="shared" si="3"/>
        <v>18.780893144962953</v>
      </c>
      <c r="J17" s="516">
        <f>'ТРАНСП 1'!J18</f>
        <v>1</v>
      </c>
      <c r="K17" s="520">
        <f t="shared" si="4"/>
        <v>26.800842109568752</v>
      </c>
      <c r="L17" s="516">
        <f>'ТРАНСП 1'!L18</f>
        <v>1</v>
      </c>
      <c r="M17" s="520">
        <f t="shared" si="5"/>
        <v>27.545309945945665</v>
      </c>
      <c r="N17" s="516">
        <f>'ТРАНСП 1'!N18</f>
        <v>1</v>
      </c>
      <c r="O17" s="520">
        <f t="shared" si="6"/>
        <v>27.545309945945665</v>
      </c>
      <c r="P17" s="516">
        <f>'ТРАНСП 1'!P18</f>
        <v>1</v>
      </c>
      <c r="Q17" s="522">
        <f t="shared" si="7"/>
        <v>18.780893144962953</v>
      </c>
      <c r="R17" s="523">
        <f t="shared" si="8"/>
        <v>140.81712814007318</v>
      </c>
      <c r="S17" s="524"/>
      <c r="T17" s="524"/>
      <c r="U17" s="524"/>
      <c r="V17" s="524"/>
      <c r="W17" s="516"/>
      <c r="X17" s="516"/>
      <c r="Y17" s="516"/>
    </row>
    <row r="18" spans="1:25" x14ac:dyDescent="0.25">
      <c r="A18" s="1950"/>
      <c r="B18" s="112" t="s">
        <v>365</v>
      </c>
      <c r="C18" s="516"/>
      <c r="D18" s="516">
        <f>'ТРАНСП 1'!D19</f>
        <v>1</v>
      </c>
      <c r="E18" s="109">
        <f t="shared" si="1"/>
        <v>6.8513715093976524</v>
      </c>
      <c r="F18" s="516">
        <f>'ТРАНСП 1'!F19</f>
        <v>1</v>
      </c>
      <c r="G18" s="520">
        <f t="shared" si="2"/>
        <v>14.512508339289553</v>
      </c>
      <c r="H18" s="516">
        <f>'ТРАНСП 1'!H19</f>
        <v>1</v>
      </c>
      <c r="I18" s="520">
        <f t="shared" si="3"/>
        <v>18.780893144962953</v>
      </c>
      <c r="J18" s="516">
        <f>'ТРАНСП 1'!J19</f>
        <v>1</v>
      </c>
      <c r="K18" s="520">
        <f t="shared" si="4"/>
        <v>26.800842109568752</v>
      </c>
      <c r="L18" s="516">
        <f>'ТРАНСП 1'!L19</f>
        <v>1</v>
      </c>
      <c r="M18" s="520">
        <f t="shared" si="5"/>
        <v>27.545309945945665</v>
      </c>
      <c r="N18" s="516">
        <f>'ТРАНСП 1'!N19</f>
        <v>1</v>
      </c>
      <c r="O18" s="520">
        <f t="shared" si="6"/>
        <v>27.545309945945665</v>
      </c>
      <c r="P18" s="516">
        <f>'ТРАНСП 1'!P19</f>
        <v>1</v>
      </c>
      <c r="Q18" s="522">
        <f t="shared" si="7"/>
        <v>18.780893144962953</v>
      </c>
      <c r="R18" s="523">
        <f t="shared" si="8"/>
        <v>140.81712814007318</v>
      </c>
      <c r="S18" s="524"/>
      <c r="T18" s="524"/>
      <c r="U18" s="524"/>
      <c r="V18" s="524"/>
      <c r="W18" s="516"/>
      <c r="X18" s="516"/>
      <c r="Y18" s="516"/>
    </row>
    <row r="19" spans="1:25" x14ac:dyDescent="0.25">
      <c r="A19" s="1956" t="s">
        <v>376</v>
      </c>
      <c r="B19" s="112" t="s">
        <v>367</v>
      </c>
      <c r="C19" s="516"/>
      <c r="D19" s="516">
        <f>'ТРАНСП 1'!D20</f>
        <v>0</v>
      </c>
      <c r="E19" s="109">
        <f t="shared" si="1"/>
        <v>0</v>
      </c>
      <c r="F19" s="516">
        <f>'ТРАНСП 1'!F20</f>
        <v>1</v>
      </c>
      <c r="G19" s="520">
        <f t="shared" si="2"/>
        <v>14.512508339289553</v>
      </c>
      <c r="H19" s="516">
        <f>'ТРАНСП 1'!H20</f>
        <v>1</v>
      </c>
      <c r="I19" s="520">
        <f t="shared" si="3"/>
        <v>18.780893144962953</v>
      </c>
      <c r="J19" s="516">
        <f>'ТРАНСП 1'!J20</f>
        <v>0</v>
      </c>
      <c r="K19" s="520">
        <f t="shared" si="4"/>
        <v>0</v>
      </c>
      <c r="L19" s="516">
        <f>'ТРАНСП 1'!L20</f>
        <v>0</v>
      </c>
      <c r="M19" s="520">
        <f t="shared" si="5"/>
        <v>0</v>
      </c>
      <c r="N19" s="516">
        <f>'ТРАНСП 1'!N20</f>
        <v>0</v>
      </c>
      <c r="O19" s="520">
        <f t="shared" si="6"/>
        <v>0</v>
      </c>
      <c r="P19" s="516">
        <f>'ТРАНСП 1'!P20</f>
        <v>1</v>
      </c>
      <c r="Q19" s="522">
        <f t="shared" si="7"/>
        <v>18.780893144962953</v>
      </c>
      <c r="R19" s="523">
        <f t="shared" si="8"/>
        <v>52.074294629215458</v>
      </c>
      <c r="S19" s="524"/>
      <c r="T19" s="524"/>
      <c r="U19" s="524"/>
      <c r="V19" s="524"/>
      <c r="W19" s="516"/>
      <c r="X19" s="516"/>
      <c r="Y19" s="516"/>
    </row>
    <row r="20" spans="1:25" ht="24" x14ac:dyDescent="0.25">
      <c r="A20" s="1956"/>
      <c r="B20" s="112" t="s">
        <v>366</v>
      </c>
      <c r="C20" s="516"/>
      <c r="D20" s="516">
        <f>'ТРАНСП 1'!D21</f>
        <v>1</v>
      </c>
      <c r="E20" s="109">
        <f t="shared" si="1"/>
        <v>6.8513715093976524</v>
      </c>
      <c r="F20" s="516">
        <f>'ТРАНСП 1'!F21</f>
        <v>1</v>
      </c>
      <c r="G20" s="520">
        <f t="shared" si="2"/>
        <v>14.512508339289553</v>
      </c>
      <c r="H20" s="516">
        <f>'ТРАНСП 1'!H21</f>
        <v>1</v>
      </c>
      <c r="I20" s="520">
        <f t="shared" si="3"/>
        <v>18.780893144962953</v>
      </c>
      <c r="J20" s="516">
        <f>'ТРАНСП 1'!J21</f>
        <v>1</v>
      </c>
      <c r="K20" s="520">
        <f t="shared" si="4"/>
        <v>26.800842109568752</v>
      </c>
      <c r="L20" s="516">
        <f>'ТРАНСП 1'!L21</f>
        <v>1</v>
      </c>
      <c r="M20" s="520">
        <f t="shared" si="5"/>
        <v>27.545309945945665</v>
      </c>
      <c r="N20" s="516">
        <f>'ТРАНСП 1'!N21</f>
        <v>1</v>
      </c>
      <c r="O20" s="520">
        <f t="shared" si="6"/>
        <v>27.545309945945665</v>
      </c>
      <c r="P20" s="516">
        <f>'ТРАНСП 1'!P21</f>
        <v>1</v>
      </c>
      <c r="Q20" s="522">
        <f t="shared" si="7"/>
        <v>18.780893144962953</v>
      </c>
      <c r="R20" s="523">
        <f t="shared" si="8"/>
        <v>140.81712814007318</v>
      </c>
      <c r="S20" s="524"/>
      <c r="T20" s="524"/>
      <c r="U20" s="524"/>
      <c r="V20" s="524"/>
      <c r="W20" s="516"/>
      <c r="X20" s="516"/>
      <c r="Y20" s="516"/>
    </row>
    <row r="21" spans="1:25" x14ac:dyDescent="0.25">
      <c r="A21" s="1956"/>
      <c r="B21" s="112" t="s">
        <v>365</v>
      </c>
      <c r="C21" s="516"/>
      <c r="D21" s="516">
        <f>'ТРАНСП 1'!D22</f>
        <v>1</v>
      </c>
      <c r="E21" s="109">
        <f t="shared" si="1"/>
        <v>6.8513715093976524</v>
      </c>
      <c r="F21" s="516">
        <f>'ТРАНСП 1'!F22</f>
        <v>1</v>
      </c>
      <c r="G21" s="520">
        <f t="shared" si="2"/>
        <v>14.512508339289553</v>
      </c>
      <c r="H21" s="516">
        <f>'ТРАНСП 1'!H22</f>
        <v>1</v>
      </c>
      <c r="I21" s="520">
        <f t="shared" si="3"/>
        <v>18.780893144962953</v>
      </c>
      <c r="J21" s="516">
        <f>'ТРАНСП 1'!J22</f>
        <v>1</v>
      </c>
      <c r="K21" s="520">
        <f t="shared" si="4"/>
        <v>26.800842109568752</v>
      </c>
      <c r="L21" s="516">
        <f>'ТРАНСП 1'!L22</f>
        <v>1</v>
      </c>
      <c r="M21" s="520">
        <f t="shared" si="5"/>
        <v>27.545309945945665</v>
      </c>
      <c r="N21" s="516">
        <f>'ТРАНСП 1'!N22</f>
        <v>1</v>
      </c>
      <c r="O21" s="520">
        <f t="shared" si="6"/>
        <v>27.545309945945665</v>
      </c>
      <c r="P21" s="516">
        <f>'ТРАНСП 1'!P22</f>
        <v>1</v>
      </c>
      <c r="Q21" s="522">
        <f t="shared" si="7"/>
        <v>18.780893144962953</v>
      </c>
      <c r="R21" s="523">
        <f t="shared" si="8"/>
        <v>140.81712814007318</v>
      </c>
      <c r="S21" s="524"/>
      <c r="T21" s="524"/>
      <c r="U21" s="524"/>
      <c r="V21" s="524"/>
      <c r="W21" s="516"/>
      <c r="X21" s="516"/>
      <c r="Y21" s="516"/>
    </row>
    <row r="22" spans="1:25" x14ac:dyDescent="0.25">
      <c r="A22" s="1950" t="s">
        <v>375</v>
      </c>
      <c r="B22" s="112" t="s">
        <v>367</v>
      </c>
      <c r="C22" s="516"/>
      <c r="D22" s="516">
        <f>'ТРАНСП 1'!D23</f>
        <v>0</v>
      </c>
      <c r="E22" s="109">
        <f t="shared" si="1"/>
        <v>0</v>
      </c>
      <c r="F22" s="516">
        <f>'ТРАНСП 1'!F23</f>
        <v>1</v>
      </c>
      <c r="G22" s="520">
        <f t="shared" si="2"/>
        <v>14.512508339289553</v>
      </c>
      <c r="H22" s="516">
        <f>'ТРАНСП 1'!H23</f>
        <v>1</v>
      </c>
      <c r="I22" s="520">
        <f t="shared" si="3"/>
        <v>18.780893144962953</v>
      </c>
      <c r="J22" s="516">
        <f>'ТРАНСП 1'!J23</f>
        <v>0</v>
      </c>
      <c r="K22" s="520">
        <f t="shared" si="4"/>
        <v>0</v>
      </c>
      <c r="L22" s="516">
        <f>'ТРАНСП 1'!L23</f>
        <v>0</v>
      </c>
      <c r="M22" s="520">
        <f t="shared" si="5"/>
        <v>0</v>
      </c>
      <c r="N22" s="516">
        <f>'ТРАНСП 1'!N23</f>
        <v>0</v>
      </c>
      <c r="O22" s="520">
        <f t="shared" si="6"/>
        <v>0</v>
      </c>
      <c r="P22" s="516">
        <f>'ТРАНСП 1'!P23</f>
        <v>1</v>
      </c>
      <c r="Q22" s="522">
        <f t="shared" si="7"/>
        <v>18.780893144962953</v>
      </c>
      <c r="R22" s="523">
        <f t="shared" si="8"/>
        <v>52.074294629215458</v>
      </c>
      <c r="S22" s="524"/>
      <c r="T22" s="524"/>
      <c r="U22" s="524"/>
      <c r="V22" s="524"/>
      <c r="W22" s="516"/>
      <c r="X22" s="516"/>
      <c r="Y22" s="516"/>
    </row>
    <row r="23" spans="1:25" ht="24" x14ac:dyDescent="0.25">
      <c r="A23" s="1950"/>
      <c r="B23" s="112" t="s">
        <v>366</v>
      </c>
      <c r="C23" s="516"/>
      <c r="D23" s="516">
        <f>'ТРАНСП 1'!D24</f>
        <v>1</v>
      </c>
      <c r="E23" s="109">
        <f t="shared" si="1"/>
        <v>6.8513715093976524</v>
      </c>
      <c r="F23" s="516">
        <f>'ТРАНСП 1'!F24</f>
        <v>1</v>
      </c>
      <c r="G23" s="520">
        <f t="shared" si="2"/>
        <v>14.512508339289553</v>
      </c>
      <c r="H23" s="516">
        <f>'ТРАНСП 1'!H24</f>
        <v>1</v>
      </c>
      <c r="I23" s="520">
        <f t="shared" si="3"/>
        <v>18.780893144962953</v>
      </c>
      <c r="J23" s="516">
        <f>'ТРАНСП 1'!J24</f>
        <v>1</v>
      </c>
      <c r="K23" s="520">
        <f t="shared" si="4"/>
        <v>26.800842109568752</v>
      </c>
      <c r="L23" s="516">
        <f>'ТРАНСП 1'!L24</f>
        <v>1</v>
      </c>
      <c r="M23" s="520">
        <f t="shared" si="5"/>
        <v>27.545309945945665</v>
      </c>
      <c r="N23" s="516">
        <f>'ТРАНСП 1'!N24</f>
        <v>1</v>
      </c>
      <c r="O23" s="520">
        <f t="shared" si="6"/>
        <v>27.545309945945665</v>
      </c>
      <c r="P23" s="516">
        <f>'ТРАНСП 1'!P24</f>
        <v>1</v>
      </c>
      <c r="Q23" s="522">
        <f t="shared" si="7"/>
        <v>18.780893144962953</v>
      </c>
      <c r="R23" s="523">
        <f t="shared" si="8"/>
        <v>140.81712814007318</v>
      </c>
      <c r="S23" s="524"/>
      <c r="T23" s="524"/>
      <c r="U23" s="524"/>
      <c r="V23" s="524"/>
      <c r="W23" s="516"/>
      <c r="X23" s="516"/>
      <c r="Y23" s="516"/>
    </row>
    <row r="24" spans="1:25" x14ac:dyDescent="0.25">
      <c r="A24" s="1950"/>
      <c r="B24" s="112" t="s">
        <v>365</v>
      </c>
      <c r="C24" s="516"/>
      <c r="D24" s="516">
        <f>'ТРАНСП 1'!D25</f>
        <v>0</v>
      </c>
      <c r="E24" s="109">
        <f t="shared" si="1"/>
        <v>0</v>
      </c>
      <c r="F24" s="516">
        <f>'ТРАНСП 1'!F25</f>
        <v>1</v>
      </c>
      <c r="G24" s="520">
        <f t="shared" si="2"/>
        <v>14.512508339289553</v>
      </c>
      <c r="H24" s="516">
        <f>'ТРАНСП 1'!H25</f>
        <v>1</v>
      </c>
      <c r="I24" s="520">
        <f t="shared" si="3"/>
        <v>18.780893144962953</v>
      </c>
      <c r="J24" s="516">
        <f>'ТРАНСП 1'!J25</f>
        <v>0</v>
      </c>
      <c r="K24" s="520">
        <f t="shared" si="4"/>
        <v>0</v>
      </c>
      <c r="L24" s="516">
        <f>'ТРАНСП 1'!L25</f>
        <v>0</v>
      </c>
      <c r="M24" s="520">
        <f t="shared" si="5"/>
        <v>0</v>
      </c>
      <c r="N24" s="516">
        <f>'ТРАНСП 1'!N25</f>
        <v>0</v>
      </c>
      <c r="O24" s="520">
        <f t="shared" si="6"/>
        <v>0</v>
      </c>
      <c r="P24" s="516">
        <f>'ТРАНСП 1'!P25</f>
        <v>1</v>
      </c>
      <c r="Q24" s="522">
        <f t="shared" si="7"/>
        <v>18.780893144962953</v>
      </c>
      <c r="R24" s="523">
        <f t="shared" si="8"/>
        <v>52.074294629215458</v>
      </c>
      <c r="S24" s="524"/>
      <c r="T24" s="524"/>
      <c r="U24" s="524"/>
      <c r="V24" s="524"/>
      <c r="W24" s="516"/>
      <c r="X24" s="516"/>
      <c r="Y24" s="516"/>
    </row>
    <row r="25" spans="1:25" x14ac:dyDescent="0.25">
      <c r="A25" s="1950" t="s">
        <v>16</v>
      </c>
      <c r="B25" s="112" t="s">
        <v>367</v>
      </c>
      <c r="C25" s="516"/>
      <c r="D25" s="516">
        <f>'ТРАНСП 1'!D26</f>
        <v>0</v>
      </c>
      <c r="E25" s="109">
        <f t="shared" si="1"/>
        <v>0</v>
      </c>
      <c r="F25" s="516">
        <f>'ТРАНСП 1'!F26</f>
        <v>1</v>
      </c>
      <c r="G25" s="520">
        <f t="shared" si="2"/>
        <v>14.512508339289553</v>
      </c>
      <c r="H25" s="516">
        <f>'ТРАНСП 1'!H26</f>
        <v>1</v>
      </c>
      <c r="I25" s="520">
        <f t="shared" si="3"/>
        <v>18.780893144962953</v>
      </c>
      <c r="J25" s="516">
        <f>'ТРАНСП 1'!J26</f>
        <v>0</v>
      </c>
      <c r="K25" s="520">
        <f t="shared" si="4"/>
        <v>0</v>
      </c>
      <c r="L25" s="516">
        <f>'ТРАНСП 1'!L26</f>
        <v>0</v>
      </c>
      <c r="M25" s="520">
        <f t="shared" si="5"/>
        <v>0</v>
      </c>
      <c r="N25" s="516">
        <f>'ТРАНСП 1'!N26</f>
        <v>0</v>
      </c>
      <c r="O25" s="520">
        <f t="shared" si="6"/>
        <v>0</v>
      </c>
      <c r="P25" s="516">
        <f>'ТРАНСП 1'!P26</f>
        <v>1</v>
      </c>
      <c r="Q25" s="522">
        <f t="shared" si="7"/>
        <v>18.780893144962953</v>
      </c>
      <c r="R25" s="523">
        <f t="shared" si="8"/>
        <v>52.074294629215458</v>
      </c>
      <c r="S25" s="524"/>
      <c r="T25" s="524"/>
      <c r="U25" s="524"/>
      <c r="V25" s="524"/>
      <c r="W25" s="516"/>
      <c r="X25" s="516"/>
      <c r="Y25" s="516"/>
    </row>
    <row r="26" spans="1:25" ht="24" x14ac:dyDescent="0.25">
      <c r="A26" s="1950"/>
      <c r="B26" s="112" t="s">
        <v>366</v>
      </c>
      <c r="C26" s="516"/>
      <c r="D26" s="516">
        <f>'ТРАНСП 1'!D27</f>
        <v>1</v>
      </c>
      <c r="E26" s="109">
        <f t="shared" si="1"/>
        <v>6.8513715093976524</v>
      </c>
      <c r="F26" s="516">
        <f>'ТРАНСП 1'!F27</f>
        <v>1</v>
      </c>
      <c r="G26" s="520">
        <f t="shared" si="2"/>
        <v>14.512508339289553</v>
      </c>
      <c r="H26" s="516">
        <f>'ТРАНСП 1'!H27</f>
        <v>1</v>
      </c>
      <c r="I26" s="520">
        <f t="shared" si="3"/>
        <v>18.780893144962953</v>
      </c>
      <c r="J26" s="516">
        <f>'ТРАНСП 1'!J27</f>
        <v>1</v>
      </c>
      <c r="K26" s="520">
        <f t="shared" si="4"/>
        <v>26.800842109568752</v>
      </c>
      <c r="L26" s="516">
        <f>'ТРАНСП 1'!L27</f>
        <v>1</v>
      </c>
      <c r="M26" s="520">
        <f t="shared" si="5"/>
        <v>27.545309945945665</v>
      </c>
      <c r="N26" s="516">
        <f>'ТРАНСП 1'!N27</f>
        <v>1</v>
      </c>
      <c r="O26" s="520">
        <f t="shared" si="6"/>
        <v>27.545309945945665</v>
      </c>
      <c r="P26" s="516">
        <f>'ТРАНСП 1'!P27</f>
        <v>1</v>
      </c>
      <c r="Q26" s="522">
        <f t="shared" si="7"/>
        <v>18.780893144962953</v>
      </c>
      <c r="R26" s="523">
        <f t="shared" si="8"/>
        <v>140.81712814007318</v>
      </c>
      <c r="S26" s="524"/>
      <c r="T26" s="524"/>
      <c r="U26" s="524"/>
      <c r="V26" s="524"/>
      <c r="W26" s="516"/>
      <c r="X26" s="516"/>
      <c r="Y26" s="516"/>
    </row>
    <row r="27" spans="1:25" x14ac:dyDescent="0.25">
      <c r="A27" s="1950"/>
      <c r="B27" s="112" t="s">
        <v>365</v>
      </c>
      <c r="C27" s="516"/>
      <c r="D27" s="516">
        <f>'ТРАНСП 1'!D28</f>
        <v>1</v>
      </c>
      <c r="E27" s="109">
        <f t="shared" si="1"/>
        <v>6.8513715093976524</v>
      </c>
      <c r="F27" s="516">
        <f>'ТРАНСП 1'!F28</f>
        <v>1</v>
      </c>
      <c r="G27" s="520">
        <f t="shared" si="2"/>
        <v>14.512508339289553</v>
      </c>
      <c r="H27" s="516">
        <f>'ТРАНСП 1'!H28</f>
        <v>1</v>
      </c>
      <c r="I27" s="520">
        <f t="shared" si="3"/>
        <v>18.780893144962953</v>
      </c>
      <c r="J27" s="516">
        <f>'ТРАНСП 1'!J28</f>
        <v>1</v>
      </c>
      <c r="K27" s="520">
        <f t="shared" si="4"/>
        <v>26.800842109568752</v>
      </c>
      <c r="L27" s="516">
        <f>'ТРАНСП 1'!L28</f>
        <v>1</v>
      </c>
      <c r="M27" s="520">
        <f t="shared" si="5"/>
        <v>27.545309945945665</v>
      </c>
      <c r="N27" s="516">
        <f>'ТРАНСП 1'!N28</f>
        <v>1</v>
      </c>
      <c r="O27" s="520">
        <f t="shared" si="6"/>
        <v>27.545309945945665</v>
      </c>
      <c r="P27" s="516">
        <f>'ТРАНСП 1'!P28</f>
        <v>1</v>
      </c>
      <c r="Q27" s="522">
        <f t="shared" si="7"/>
        <v>18.780893144962953</v>
      </c>
      <c r="R27" s="523">
        <f t="shared" si="8"/>
        <v>140.81712814007318</v>
      </c>
      <c r="S27" s="524"/>
      <c r="T27" s="524"/>
      <c r="U27" s="524"/>
      <c r="V27" s="524"/>
      <c r="W27" s="516"/>
      <c r="X27" s="516"/>
      <c r="Y27" s="516"/>
    </row>
    <row r="28" spans="1:25" ht="24" x14ac:dyDescent="0.25">
      <c r="A28" s="1969" t="s">
        <v>416</v>
      </c>
      <c r="B28" s="123" t="s">
        <v>374</v>
      </c>
      <c r="C28" s="516"/>
      <c r="D28" s="516">
        <f>'ТРАНСП 1'!D29</f>
        <v>0</v>
      </c>
      <c r="E28" s="109">
        <f t="shared" si="1"/>
        <v>0</v>
      </c>
      <c r="F28" s="516">
        <f>'ТРАНСП 1'!F29</f>
        <v>1</v>
      </c>
      <c r="G28" s="520">
        <f t="shared" si="2"/>
        <v>14.512508339289553</v>
      </c>
      <c r="H28" s="516">
        <f>'ТРАНСП 1'!H29</f>
        <v>1</v>
      </c>
      <c r="I28" s="520">
        <f t="shared" si="3"/>
        <v>18.780893144962953</v>
      </c>
      <c r="J28" s="516">
        <f>'ТРАНСП 1'!J29</f>
        <v>0</v>
      </c>
      <c r="K28" s="520">
        <f t="shared" si="4"/>
        <v>0</v>
      </c>
      <c r="L28" s="516">
        <f>'ТРАНСП 1'!L29</f>
        <v>0</v>
      </c>
      <c r="M28" s="520">
        <f t="shared" si="5"/>
        <v>0</v>
      </c>
      <c r="N28" s="516">
        <f>'ТРАНСП 1'!N29</f>
        <v>0</v>
      </c>
      <c r="O28" s="520">
        <f t="shared" si="6"/>
        <v>0</v>
      </c>
      <c r="P28" s="516">
        <f>'ТРАНСП 1'!P29</f>
        <v>1</v>
      </c>
      <c r="Q28" s="522">
        <f t="shared" si="7"/>
        <v>18.780893144962953</v>
      </c>
      <c r="R28" s="523">
        <f t="shared" si="8"/>
        <v>52.074294629215458</v>
      </c>
      <c r="S28" s="524"/>
      <c r="T28" s="524"/>
      <c r="U28" s="524"/>
      <c r="V28" s="524"/>
      <c r="W28" s="516"/>
      <c r="X28" s="516"/>
      <c r="Y28" s="516"/>
    </row>
    <row r="29" spans="1:25" ht="24" x14ac:dyDescent="0.25">
      <c r="A29" s="1969"/>
      <c r="B29" s="123" t="s">
        <v>373</v>
      </c>
      <c r="C29" s="516"/>
      <c r="D29" s="516">
        <f>'ТРАНСП 1'!D30</f>
        <v>0</v>
      </c>
      <c r="E29" s="109">
        <f t="shared" si="1"/>
        <v>0</v>
      </c>
      <c r="F29" s="516">
        <f>'ТРАНСП 1'!F30</f>
        <v>1</v>
      </c>
      <c r="G29" s="520">
        <f t="shared" si="2"/>
        <v>14.512508339289553</v>
      </c>
      <c r="H29" s="516">
        <f>'ТРАНСП 1'!H30</f>
        <v>1</v>
      </c>
      <c r="I29" s="520">
        <f t="shared" si="3"/>
        <v>18.780893144962953</v>
      </c>
      <c r="J29" s="516">
        <f>'ТРАНСП 1'!J30</f>
        <v>0</v>
      </c>
      <c r="K29" s="520">
        <f t="shared" si="4"/>
        <v>0</v>
      </c>
      <c r="L29" s="516">
        <f>'ТРАНСП 1'!L30</f>
        <v>0</v>
      </c>
      <c r="M29" s="520">
        <f t="shared" si="5"/>
        <v>0</v>
      </c>
      <c r="N29" s="516">
        <f>'ТРАНСП 1'!N30</f>
        <v>0</v>
      </c>
      <c r="O29" s="520">
        <f t="shared" si="6"/>
        <v>0</v>
      </c>
      <c r="P29" s="516">
        <f>'ТРАНСП 1'!P30</f>
        <v>1</v>
      </c>
      <c r="Q29" s="522">
        <f t="shared" si="7"/>
        <v>18.780893144962953</v>
      </c>
      <c r="R29" s="523">
        <f t="shared" si="8"/>
        <v>52.074294629215458</v>
      </c>
      <c r="S29" s="524"/>
      <c r="T29" s="524"/>
      <c r="U29" s="524"/>
      <c r="V29" s="524"/>
      <c r="W29" s="516"/>
      <c r="X29" s="516"/>
      <c r="Y29" s="516"/>
    </row>
    <row r="30" spans="1:25" x14ac:dyDescent="0.25">
      <c r="A30" s="1969"/>
      <c r="B30" s="123" t="s">
        <v>372</v>
      </c>
      <c r="C30" s="516"/>
      <c r="D30" s="516">
        <f>'ТРАНСП 1'!D31</f>
        <v>0</v>
      </c>
      <c r="E30" s="109">
        <f t="shared" si="1"/>
        <v>0</v>
      </c>
      <c r="F30" s="516">
        <f>'ТРАНСП 1'!F31</f>
        <v>1</v>
      </c>
      <c r="G30" s="520">
        <f t="shared" si="2"/>
        <v>14.512508339289553</v>
      </c>
      <c r="H30" s="516">
        <f>'ТРАНСП 1'!H31</f>
        <v>1</v>
      </c>
      <c r="I30" s="520">
        <f t="shared" si="3"/>
        <v>18.780893144962953</v>
      </c>
      <c r="J30" s="516">
        <f>'ТРАНСП 1'!J31</f>
        <v>0</v>
      </c>
      <c r="K30" s="520">
        <f t="shared" si="4"/>
        <v>0</v>
      </c>
      <c r="L30" s="516">
        <f>'ТРАНСП 1'!L31</f>
        <v>0</v>
      </c>
      <c r="M30" s="520">
        <f t="shared" si="5"/>
        <v>0</v>
      </c>
      <c r="N30" s="516">
        <f>'ТРАНСП 1'!N31</f>
        <v>0</v>
      </c>
      <c r="O30" s="520">
        <f t="shared" si="6"/>
        <v>0</v>
      </c>
      <c r="P30" s="516">
        <f>'ТРАНСП 1'!P31</f>
        <v>1</v>
      </c>
      <c r="Q30" s="522">
        <f t="shared" si="7"/>
        <v>18.780893144962953</v>
      </c>
      <c r="R30" s="523">
        <f t="shared" si="8"/>
        <v>52.074294629215458</v>
      </c>
      <c r="S30" s="524"/>
      <c r="T30" s="524"/>
      <c r="U30" s="524"/>
      <c r="V30" s="524"/>
      <c r="W30" s="516"/>
      <c r="X30" s="516"/>
      <c r="Y30" s="516"/>
    </row>
    <row r="31" spans="1:25" ht="24" x14ac:dyDescent="0.25">
      <c r="A31" s="1969"/>
      <c r="B31" s="122" t="s">
        <v>415</v>
      </c>
      <c r="C31" s="516"/>
      <c r="D31" s="516">
        <f>'ТРАНСП 1'!D32</f>
        <v>0</v>
      </c>
      <c r="E31" s="109">
        <f t="shared" si="1"/>
        <v>0</v>
      </c>
      <c r="F31" s="516">
        <f>'ТРАНСП 1'!F32</f>
        <v>1</v>
      </c>
      <c r="G31" s="520">
        <f t="shared" si="2"/>
        <v>14.512508339289553</v>
      </c>
      <c r="H31" s="516">
        <f>'ТРАНСП 1'!H32</f>
        <v>1</v>
      </c>
      <c r="I31" s="520">
        <f t="shared" si="3"/>
        <v>18.780893144962953</v>
      </c>
      <c r="J31" s="516">
        <f>'ТРАНСП 1'!J32</f>
        <v>0</v>
      </c>
      <c r="K31" s="520">
        <f t="shared" si="4"/>
        <v>0</v>
      </c>
      <c r="L31" s="516">
        <f>'ТРАНСП 1'!L32</f>
        <v>0</v>
      </c>
      <c r="M31" s="520">
        <f t="shared" si="5"/>
        <v>0</v>
      </c>
      <c r="N31" s="516">
        <f>'ТРАНСП 1'!N32</f>
        <v>0</v>
      </c>
      <c r="O31" s="520">
        <f t="shared" si="6"/>
        <v>0</v>
      </c>
      <c r="P31" s="516">
        <f>'ТРАНСП 1'!P32</f>
        <v>1</v>
      </c>
      <c r="Q31" s="522">
        <f t="shared" si="7"/>
        <v>18.780893144962953</v>
      </c>
      <c r="R31" s="523">
        <f t="shared" si="8"/>
        <v>52.074294629215458</v>
      </c>
      <c r="S31" s="524"/>
      <c r="T31" s="524"/>
      <c r="U31" s="524"/>
      <c r="V31" s="524"/>
      <c r="W31" s="516"/>
      <c r="X31" s="516"/>
      <c r="Y31" s="516"/>
    </row>
    <row r="32" spans="1:25" ht="24" x14ac:dyDescent="0.25">
      <c r="A32" s="1969"/>
      <c r="B32" s="122" t="s">
        <v>414</v>
      </c>
      <c r="C32" s="516"/>
      <c r="D32" s="516">
        <f>'ТРАНСП 1'!D33</f>
        <v>0</v>
      </c>
      <c r="E32" s="109">
        <f t="shared" si="1"/>
        <v>0</v>
      </c>
      <c r="F32" s="516">
        <f>'ТРАНСП 1'!F33</f>
        <v>1</v>
      </c>
      <c r="G32" s="520">
        <f t="shared" si="2"/>
        <v>14.512508339289553</v>
      </c>
      <c r="H32" s="516">
        <f>'ТРАНСП 1'!H33</f>
        <v>1</v>
      </c>
      <c r="I32" s="520">
        <f t="shared" si="3"/>
        <v>18.780893144962953</v>
      </c>
      <c r="J32" s="516">
        <f>'ТРАНСП 1'!J33</f>
        <v>0</v>
      </c>
      <c r="K32" s="520">
        <f t="shared" si="4"/>
        <v>0</v>
      </c>
      <c r="L32" s="516">
        <f>'ТРАНСП 1'!L33</f>
        <v>0</v>
      </c>
      <c r="M32" s="520">
        <f t="shared" si="5"/>
        <v>0</v>
      </c>
      <c r="N32" s="516">
        <f>'ТРАНСП 1'!N33</f>
        <v>0</v>
      </c>
      <c r="O32" s="520">
        <f t="shared" si="6"/>
        <v>0</v>
      </c>
      <c r="P32" s="516">
        <f>'ТРАНСП 1'!P33</f>
        <v>1</v>
      </c>
      <c r="Q32" s="522">
        <f t="shared" si="7"/>
        <v>18.780893144962953</v>
      </c>
      <c r="R32" s="523">
        <f t="shared" si="8"/>
        <v>52.074294629215458</v>
      </c>
      <c r="S32" s="524"/>
      <c r="T32" s="524"/>
      <c r="U32" s="524"/>
      <c r="V32" s="524"/>
      <c r="W32" s="516"/>
      <c r="X32" s="516"/>
      <c r="Y32" s="516"/>
    </row>
    <row r="33" spans="1:25" x14ac:dyDescent="0.25">
      <c r="A33" s="1952" t="s">
        <v>413</v>
      </c>
      <c r="B33" s="112" t="s">
        <v>367</v>
      </c>
      <c r="C33" s="516"/>
      <c r="D33" s="516">
        <f>'ТРАНСП 1'!D34</f>
        <v>0</v>
      </c>
      <c r="E33" s="109">
        <f t="shared" si="1"/>
        <v>0</v>
      </c>
      <c r="F33" s="516">
        <f>'ТРАНСП 1'!F34</f>
        <v>1</v>
      </c>
      <c r="G33" s="520">
        <f t="shared" si="2"/>
        <v>14.512508339289553</v>
      </c>
      <c r="H33" s="516">
        <f>'ТРАНСП 1'!H34</f>
        <v>1</v>
      </c>
      <c r="I33" s="520">
        <f t="shared" si="3"/>
        <v>18.780893144962953</v>
      </c>
      <c r="J33" s="516">
        <f>'ТРАНСП 1'!J34</f>
        <v>0</v>
      </c>
      <c r="K33" s="520">
        <f t="shared" si="4"/>
        <v>0</v>
      </c>
      <c r="L33" s="516">
        <f>'ТРАНСП 1'!L34</f>
        <v>0</v>
      </c>
      <c r="M33" s="520">
        <f t="shared" si="5"/>
        <v>0</v>
      </c>
      <c r="N33" s="516">
        <f>'ТРАНСП 1'!N34</f>
        <v>0</v>
      </c>
      <c r="O33" s="520">
        <f t="shared" si="6"/>
        <v>0</v>
      </c>
      <c r="P33" s="516">
        <f>'ТРАНСП 1'!P34</f>
        <v>1</v>
      </c>
      <c r="Q33" s="522">
        <f t="shared" si="7"/>
        <v>18.780893144962953</v>
      </c>
      <c r="R33" s="523">
        <f t="shared" si="8"/>
        <v>52.074294629215458</v>
      </c>
      <c r="S33" s="524"/>
      <c r="T33" s="524"/>
      <c r="U33" s="524"/>
      <c r="V33" s="524"/>
      <c r="W33" s="516"/>
      <c r="X33" s="516"/>
      <c r="Y33" s="516"/>
    </row>
    <row r="34" spans="1:25" ht="24" x14ac:dyDescent="0.25">
      <c r="A34" s="1952"/>
      <c r="B34" s="112" t="s">
        <v>366</v>
      </c>
      <c r="C34" s="516"/>
      <c r="D34" s="516">
        <f>'ТРАНСП 1'!D35</f>
        <v>0</v>
      </c>
      <c r="E34" s="109">
        <f t="shared" si="1"/>
        <v>0</v>
      </c>
      <c r="F34" s="516">
        <f>'ТРАНСП 1'!F35</f>
        <v>1</v>
      </c>
      <c r="G34" s="520">
        <f t="shared" si="2"/>
        <v>14.512508339289553</v>
      </c>
      <c r="H34" s="516">
        <f>'ТРАНСП 1'!H35</f>
        <v>1</v>
      </c>
      <c r="I34" s="520">
        <f t="shared" si="3"/>
        <v>18.780893144962953</v>
      </c>
      <c r="J34" s="516">
        <f>'ТРАНСП 1'!J35</f>
        <v>0</v>
      </c>
      <c r="K34" s="520">
        <f t="shared" si="4"/>
        <v>0</v>
      </c>
      <c r="L34" s="516">
        <f>'ТРАНСП 1'!L35</f>
        <v>0</v>
      </c>
      <c r="M34" s="520">
        <f t="shared" si="5"/>
        <v>0</v>
      </c>
      <c r="N34" s="516">
        <f>'ТРАНСП 1'!N35</f>
        <v>0</v>
      </c>
      <c r="O34" s="520">
        <f t="shared" si="6"/>
        <v>0</v>
      </c>
      <c r="P34" s="516">
        <f>'ТРАНСП 1'!P35</f>
        <v>1</v>
      </c>
      <c r="Q34" s="522">
        <f t="shared" si="7"/>
        <v>18.780893144962953</v>
      </c>
      <c r="R34" s="523">
        <f t="shared" si="8"/>
        <v>52.074294629215458</v>
      </c>
      <c r="S34" s="524"/>
      <c r="T34" s="524"/>
      <c r="U34" s="524"/>
      <c r="V34" s="524"/>
      <c r="W34" s="516"/>
      <c r="X34" s="516"/>
      <c r="Y34" s="516"/>
    </row>
    <row r="35" spans="1:25" x14ac:dyDescent="0.25">
      <c r="A35" s="1952"/>
      <c r="B35" s="112" t="s">
        <v>365</v>
      </c>
      <c r="C35" s="516"/>
      <c r="D35" s="516">
        <f>'ТРАНСП 1'!D36</f>
        <v>1</v>
      </c>
      <c r="E35" s="109">
        <f t="shared" si="1"/>
        <v>6.8513715093976524</v>
      </c>
      <c r="F35" s="516">
        <f>'ТРАНСП 1'!F36</f>
        <v>1</v>
      </c>
      <c r="G35" s="520">
        <f t="shared" si="2"/>
        <v>14.512508339289553</v>
      </c>
      <c r="H35" s="516">
        <f>'ТРАНСП 1'!H36</f>
        <v>1</v>
      </c>
      <c r="I35" s="520">
        <f t="shared" si="3"/>
        <v>18.780893144962953</v>
      </c>
      <c r="J35" s="516">
        <f>'ТРАНСП 1'!J36</f>
        <v>1</v>
      </c>
      <c r="K35" s="520">
        <f t="shared" si="4"/>
        <v>26.800842109568752</v>
      </c>
      <c r="L35" s="516">
        <f>'ТРАНСП 1'!L36</f>
        <v>1</v>
      </c>
      <c r="M35" s="520">
        <f t="shared" si="5"/>
        <v>27.545309945945665</v>
      </c>
      <c r="N35" s="516">
        <f>'ТРАНСП 1'!N36</f>
        <v>1</v>
      </c>
      <c r="O35" s="520">
        <f t="shared" si="6"/>
        <v>27.545309945945665</v>
      </c>
      <c r="P35" s="516">
        <f>'ТРАНСП 1'!P36</f>
        <v>1</v>
      </c>
      <c r="Q35" s="522">
        <f t="shared" si="7"/>
        <v>18.780893144962953</v>
      </c>
      <c r="R35" s="523">
        <f t="shared" si="8"/>
        <v>140.81712814007318</v>
      </c>
      <c r="S35" s="524"/>
      <c r="T35" s="524"/>
      <c r="U35" s="524"/>
      <c r="V35" s="524"/>
      <c r="W35" s="516"/>
      <c r="X35" s="516"/>
      <c r="Y35" s="516"/>
    </row>
    <row r="36" spans="1:25" x14ac:dyDescent="0.25">
      <c r="A36" s="1952" t="s">
        <v>412</v>
      </c>
      <c r="B36" s="112" t="s">
        <v>367</v>
      </c>
      <c r="C36" s="516"/>
      <c r="D36" s="516">
        <f>'ТРАНСП 1'!D37</f>
        <v>0</v>
      </c>
      <c r="E36" s="109">
        <f t="shared" si="1"/>
        <v>0</v>
      </c>
      <c r="F36" s="516">
        <f>'ТРАНСП 1'!F37</f>
        <v>1</v>
      </c>
      <c r="G36" s="520">
        <f t="shared" si="2"/>
        <v>14.512508339289553</v>
      </c>
      <c r="H36" s="516">
        <f>'ТРАНСП 1'!H37</f>
        <v>1</v>
      </c>
      <c r="I36" s="520">
        <f t="shared" si="3"/>
        <v>18.780893144962953</v>
      </c>
      <c r="J36" s="516">
        <f>'ТРАНСП 1'!J37</f>
        <v>0</v>
      </c>
      <c r="K36" s="520">
        <f t="shared" si="4"/>
        <v>0</v>
      </c>
      <c r="L36" s="516">
        <f>'ТРАНСП 1'!L37</f>
        <v>0</v>
      </c>
      <c r="M36" s="520">
        <f t="shared" si="5"/>
        <v>0</v>
      </c>
      <c r="N36" s="516">
        <f>'ТРАНСП 1'!N37</f>
        <v>0</v>
      </c>
      <c r="O36" s="520">
        <f t="shared" si="6"/>
        <v>0</v>
      </c>
      <c r="P36" s="516">
        <f>'ТРАНСП 1'!P37</f>
        <v>1</v>
      </c>
      <c r="Q36" s="522">
        <f t="shared" si="7"/>
        <v>18.780893144962953</v>
      </c>
      <c r="R36" s="523">
        <f t="shared" si="8"/>
        <v>52.074294629215458</v>
      </c>
      <c r="S36" s="524"/>
      <c r="T36" s="524"/>
      <c r="U36" s="524"/>
      <c r="V36" s="524"/>
      <c r="W36" s="516"/>
      <c r="X36" s="516"/>
      <c r="Y36" s="516"/>
    </row>
    <row r="37" spans="1:25" ht="24" x14ac:dyDescent="0.25">
      <c r="A37" s="1952"/>
      <c r="B37" s="112" t="s">
        <v>366</v>
      </c>
      <c r="C37" s="516"/>
      <c r="D37" s="516">
        <f>'ТРАНСП 1'!D38</f>
        <v>0</v>
      </c>
      <c r="E37" s="109">
        <f t="shared" si="1"/>
        <v>0</v>
      </c>
      <c r="F37" s="516">
        <f>'ТРАНСП 1'!F38</f>
        <v>1</v>
      </c>
      <c r="G37" s="520">
        <f t="shared" si="2"/>
        <v>14.512508339289553</v>
      </c>
      <c r="H37" s="516">
        <f>'ТРАНСП 1'!H38</f>
        <v>1</v>
      </c>
      <c r="I37" s="520">
        <f t="shared" si="3"/>
        <v>18.780893144962953</v>
      </c>
      <c r="J37" s="516">
        <f>'ТРАНСП 1'!J38</f>
        <v>0</v>
      </c>
      <c r="K37" s="520">
        <f t="shared" si="4"/>
        <v>0</v>
      </c>
      <c r="L37" s="516">
        <f>'ТРАНСП 1'!L38</f>
        <v>0</v>
      </c>
      <c r="M37" s="520">
        <f t="shared" si="5"/>
        <v>0</v>
      </c>
      <c r="N37" s="516">
        <f>'ТРАНСП 1'!N38</f>
        <v>0</v>
      </c>
      <c r="O37" s="520">
        <f t="shared" si="6"/>
        <v>0</v>
      </c>
      <c r="P37" s="516">
        <f>'ТРАНСП 1'!P38</f>
        <v>1</v>
      </c>
      <c r="Q37" s="522">
        <f t="shared" si="7"/>
        <v>18.780893144962953</v>
      </c>
      <c r="R37" s="523">
        <f t="shared" si="8"/>
        <v>52.074294629215458</v>
      </c>
      <c r="S37" s="524"/>
      <c r="T37" s="524"/>
      <c r="U37" s="524"/>
      <c r="V37" s="524"/>
      <c r="W37" s="516"/>
      <c r="X37" s="516"/>
      <c r="Y37" s="516"/>
    </row>
    <row r="38" spans="1:25" x14ac:dyDescent="0.25">
      <c r="A38" s="1952"/>
      <c r="B38" s="112" t="s">
        <v>365</v>
      </c>
      <c r="C38" s="516"/>
      <c r="D38" s="516">
        <f>'ТРАНСП 1'!D39</f>
        <v>1</v>
      </c>
      <c r="E38" s="109">
        <f t="shared" si="1"/>
        <v>6.8513715093976524</v>
      </c>
      <c r="F38" s="516">
        <f>'ТРАНСП 1'!F39</f>
        <v>1</v>
      </c>
      <c r="G38" s="520">
        <f t="shared" si="2"/>
        <v>14.512508339289553</v>
      </c>
      <c r="H38" s="516">
        <f>'ТРАНСП 1'!H39</f>
        <v>1</v>
      </c>
      <c r="I38" s="520">
        <f t="shared" si="3"/>
        <v>18.780893144962953</v>
      </c>
      <c r="J38" s="516">
        <f>'ТРАНСП 1'!J39</f>
        <v>1</v>
      </c>
      <c r="K38" s="520">
        <f t="shared" si="4"/>
        <v>26.800842109568752</v>
      </c>
      <c r="L38" s="516">
        <f>'ТРАНСП 1'!L39</f>
        <v>1</v>
      </c>
      <c r="M38" s="520">
        <f t="shared" si="5"/>
        <v>27.545309945945665</v>
      </c>
      <c r="N38" s="516">
        <f>'ТРАНСП 1'!N39</f>
        <v>1</v>
      </c>
      <c r="O38" s="520">
        <f t="shared" si="6"/>
        <v>27.545309945945665</v>
      </c>
      <c r="P38" s="516">
        <f>'ТРАНСП 1'!P39</f>
        <v>1</v>
      </c>
      <c r="Q38" s="522">
        <f t="shared" si="7"/>
        <v>18.780893144962953</v>
      </c>
      <c r="R38" s="523">
        <f t="shared" si="8"/>
        <v>140.81712814007318</v>
      </c>
      <c r="S38" s="524"/>
      <c r="T38" s="524"/>
      <c r="U38" s="524"/>
      <c r="V38" s="524"/>
      <c r="W38" s="516"/>
      <c r="X38" s="516"/>
      <c r="Y38" s="516"/>
    </row>
    <row r="39" spans="1:25" x14ac:dyDescent="0.25">
      <c r="A39" s="1952" t="s">
        <v>411</v>
      </c>
      <c r="B39" s="112" t="s">
        <v>367</v>
      </c>
      <c r="C39" s="516"/>
      <c r="D39" s="516">
        <f>'ТРАНСП 1'!D40</f>
        <v>0</v>
      </c>
      <c r="E39" s="109">
        <f t="shared" si="1"/>
        <v>0</v>
      </c>
      <c r="F39" s="516">
        <f>'ТРАНСП 1'!F40</f>
        <v>1</v>
      </c>
      <c r="G39" s="520">
        <f t="shared" si="2"/>
        <v>14.512508339289553</v>
      </c>
      <c r="H39" s="516">
        <f>'ТРАНСП 1'!H40</f>
        <v>1</v>
      </c>
      <c r="I39" s="520">
        <f t="shared" si="3"/>
        <v>18.780893144962953</v>
      </c>
      <c r="J39" s="516">
        <f>'ТРАНСП 1'!J40</f>
        <v>0</v>
      </c>
      <c r="K39" s="520">
        <f t="shared" si="4"/>
        <v>0</v>
      </c>
      <c r="L39" s="516">
        <f>'ТРАНСП 1'!L40</f>
        <v>0</v>
      </c>
      <c r="M39" s="520">
        <f t="shared" si="5"/>
        <v>0</v>
      </c>
      <c r="N39" s="516">
        <f>'ТРАНСП 1'!N40</f>
        <v>0</v>
      </c>
      <c r="O39" s="520">
        <f t="shared" si="6"/>
        <v>0</v>
      </c>
      <c r="P39" s="516">
        <f>'ТРАНСП 1'!P40</f>
        <v>1</v>
      </c>
      <c r="Q39" s="522">
        <f t="shared" si="7"/>
        <v>18.780893144962953</v>
      </c>
      <c r="R39" s="523">
        <f t="shared" si="8"/>
        <v>52.074294629215458</v>
      </c>
      <c r="S39" s="524"/>
      <c r="T39" s="524"/>
      <c r="U39" s="524"/>
      <c r="V39" s="524"/>
      <c r="W39" s="516"/>
      <c r="X39" s="516"/>
      <c r="Y39" s="516"/>
    </row>
    <row r="40" spans="1:25" ht="24" x14ac:dyDescent="0.25">
      <c r="A40" s="1952"/>
      <c r="B40" s="112" t="s">
        <v>366</v>
      </c>
      <c r="C40" s="516"/>
      <c r="D40" s="516">
        <f>'ТРАНСП 1'!D41</f>
        <v>0</v>
      </c>
      <c r="E40" s="109">
        <f t="shared" si="1"/>
        <v>0</v>
      </c>
      <c r="F40" s="516">
        <f>'ТРАНСП 1'!F41</f>
        <v>1</v>
      </c>
      <c r="G40" s="520">
        <f t="shared" si="2"/>
        <v>14.512508339289553</v>
      </c>
      <c r="H40" s="516">
        <f>'ТРАНСП 1'!H41</f>
        <v>1</v>
      </c>
      <c r="I40" s="520">
        <f t="shared" si="3"/>
        <v>18.780893144962953</v>
      </c>
      <c r="J40" s="516">
        <f>'ТРАНСП 1'!J41</f>
        <v>0</v>
      </c>
      <c r="K40" s="520">
        <f t="shared" si="4"/>
        <v>0</v>
      </c>
      <c r="L40" s="516">
        <f>'ТРАНСП 1'!L41</f>
        <v>0</v>
      </c>
      <c r="M40" s="520">
        <f t="shared" si="5"/>
        <v>0</v>
      </c>
      <c r="N40" s="516">
        <f>'ТРАНСП 1'!N41</f>
        <v>0</v>
      </c>
      <c r="O40" s="520">
        <f t="shared" si="6"/>
        <v>0</v>
      </c>
      <c r="P40" s="516">
        <f>'ТРАНСП 1'!P41</f>
        <v>1</v>
      </c>
      <c r="Q40" s="522">
        <f t="shared" si="7"/>
        <v>18.780893144962953</v>
      </c>
      <c r="R40" s="523">
        <f t="shared" ref="R40:R51" si="9">E40+G40+I40+K40+M40+O40+Q40</f>
        <v>52.074294629215458</v>
      </c>
      <c r="S40" s="524"/>
      <c r="T40" s="524"/>
      <c r="U40" s="524"/>
      <c r="V40" s="524"/>
      <c r="W40" s="516"/>
      <c r="X40" s="516"/>
      <c r="Y40" s="516"/>
    </row>
    <row r="41" spans="1:25" x14ac:dyDescent="0.25">
      <c r="A41" s="1952"/>
      <c r="B41" s="112" t="s">
        <v>365</v>
      </c>
      <c r="C41" s="516"/>
      <c r="D41" s="516">
        <f>'ТРАНСП 1'!D42</f>
        <v>1</v>
      </c>
      <c r="E41" s="109">
        <f t="shared" si="1"/>
        <v>6.8513715093976524</v>
      </c>
      <c r="F41" s="516">
        <f>'ТРАНСП 1'!F42</f>
        <v>1</v>
      </c>
      <c r="G41" s="520">
        <f t="shared" si="2"/>
        <v>14.512508339289553</v>
      </c>
      <c r="H41" s="516">
        <f>'ТРАНСП 1'!H42</f>
        <v>1</v>
      </c>
      <c r="I41" s="520">
        <f t="shared" si="3"/>
        <v>18.780893144962953</v>
      </c>
      <c r="J41" s="516">
        <f>'ТРАНСП 1'!J42</f>
        <v>1</v>
      </c>
      <c r="K41" s="520">
        <f t="shared" si="4"/>
        <v>26.800842109568752</v>
      </c>
      <c r="L41" s="516">
        <f>'ТРАНСП 1'!L42</f>
        <v>1</v>
      </c>
      <c r="M41" s="520">
        <f t="shared" si="5"/>
        <v>27.545309945945665</v>
      </c>
      <c r="N41" s="516">
        <f>'ТРАНСП 1'!N42</f>
        <v>1</v>
      </c>
      <c r="O41" s="520">
        <f t="shared" si="6"/>
        <v>27.545309945945665</v>
      </c>
      <c r="P41" s="516">
        <f>'ТРАНСП 1'!P42</f>
        <v>1</v>
      </c>
      <c r="Q41" s="522">
        <f t="shared" si="7"/>
        <v>18.780893144962953</v>
      </c>
      <c r="R41" s="523">
        <f t="shared" si="9"/>
        <v>140.81712814007318</v>
      </c>
      <c r="S41" s="524"/>
      <c r="T41" s="524"/>
      <c r="U41" s="524"/>
      <c r="V41" s="524"/>
      <c r="W41" s="516"/>
      <c r="X41" s="516"/>
      <c r="Y41" s="516"/>
    </row>
    <row r="42" spans="1:25" x14ac:dyDescent="0.25">
      <c r="A42" s="1952" t="s">
        <v>410</v>
      </c>
      <c r="B42" s="112" t="s">
        <v>367</v>
      </c>
      <c r="C42" s="516"/>
      <c r="D42" s="516">
        <f>'ТРАНСП 1'!D43</f>
        <v>0</v>
      </c>
      <c r="E42" s="109">
        <f t="shared" si="1"/>
        <v>0</v>
      </c>
      <c r="F42" s="516">
        <f>'ТРАНСП 1'!F43</f>
        <v>1</v>
      </c>
      <c r="G42" s="520">
        <f t="shared" si="2"/>
        <v>14.512508339289553</v>
      </c>
      <c r="H42" s="516">
        <f>'ТРАНСП 1'!H43</f>
        <v>1</v>
      </c>
      <c r="I42" s="520">
        <f t="shared" si="3"/>
        <v>18.780893144962953</v>
      </c>
      <c r="J42" s="516">
        <f>'ТРАНСП 1'!J43</f>
        <v>0</v>
      </c>
      <c r="K42" s="520">
        <f t="shared" si="4"/>
        <v>0</v>
      </c>
      <c r="L42" s="516">
        <f>'ТРАНСП 1'!L43</f>
        <v>0</v>
      </c>
      <c r="M42" s="520">
        <f t="shared" si="5"/>
        <v>0</v>
      </c>
      <c r="N42" s="516">
        <f>'ТРАНСП 1'!N43</f>
        <v>0</v>
      </c>
      <c r="O42" s="520">
        <f t="shared" si="6"/>
        <v>0</v>
      </c>
      <c r="P42" s="516">
        <f>'ТРАНСП 1'!P43</f>
        <v>1</v>
      </c>
      <c r="Q42" s="522">
        <f t="shared" si="7"/>
        <v>18.780893144962953</v>
      </c>
      <c r="R42" s="523">
        <f t="shared" si="9"/>
        <v>52.074294629215458</v>
      </c>
      <c r="S42" s="524"/>
      <c r="T42" s="524"/>
      <c r="U42" s="524"/>
      <c r="V42" s="524"/>
      <c r="W42" s="516"/>
      <c r="X42" s="516"/>
      <c r="Y42" s="516"/>
    </row>
    <row r="43" spans="1:25" ht="24" x14ac:dyDescent="0.25">
      <c r="A43" s="1952"/>
      <c r="B43" s="112" t="s">
        <v>366</v>
      </c>
      <c r="C43" s="516"/>
      <c r="D43" s="516">
        <f>'ТРАНСП 1'!D44</f>
        <v>0</v>
      </c>
      <c r="E43" s="109">
        <f t="shared" si="1"/>
        <v>0</v>
      </c>
      <c r="F43" s="516">
        <f>'ТРАНСП 1'!F44</f>
        <v>1</v>
      </c>
      <c r="G43" s="520">
        <f t="shared" si="2"/>
        <v>14.512508339289553</v>
      </c>
      <c r="H43" s="516">
        <f>'ТРАНСП 1'!H44</f>
        <v>1</v>
      </c>
      <c r="I43" s="520">
        <f t="shared" si="3"/>
        <v>18.780893144962953</v>
      </c>
      <c r="J43" s="516">
        <f>'ТРАНСП 1'!J44</f>
        <v>0</v>
      </c>
      <c r="K43" s="520">
        <f t="shared" si="4"/>
        <v>0</v>
      </c>
      <c r="L43" s="516">
        <f>'ТРАНСП 1'!L44</f>
        <v>0</v>
      </c>
      <c r="M43" s="520">
        <f t="shared" si="5"/>
        <v>0</v>
      </c>
      <c r="N43" s="516">
        <f>'ТРАНСП 1'!N44</f>
        <v>0</v>
      </c>
      <c r="O43" s="520">
        <f t="shared" si="6"/>
        <v>0</v>
      </c>
      <c r="P43" s="516">
        <f>'ТРАНСП 1'!P44</f>
        <v>1</v>
      </c>
      <c r="Q43" s="522">
        <f t="shared" si="7"/>
        <v>18.780893144962953</v>
      </c>
      <c r="R43" s="523">
        <f t="shared" si="9"/>
        <v>52.074294629215458</v>
      </c>
      <c r="S43" s="524"/>
      <c r="T43" s="524"/>
      <c r="U43" s="524"/>
      <c r="V43" s="524"/>
      <c r="W43" s="516"/>
      <c r="X43" s="516"/>
      <c r="Y43" s="516"/>
    </row>
    <row r="44" spans="1:25" x14ac:dyDescent="0.25">
      <c r="A44" s="1952"/>
      <c r="B44" s="112" t="s">
        <v>365</v>
      </c>
      <c r="C44" s="516"/>
      <c r="D44" s="516">
        <f>'ТРАНСП 1'!D45</f>
        <v>1</v>
      </c>
      <c r="E44" s="109">
        <f t="shared" si="1"/>
        <v>6.8513715093976524</v>
      </c>
      <c r="F44" s="516">
        <f>'ТРАНСП 1'!F45</f>
        <v>1</v>
      </c>
      <c r="G44" s="520">
        <f t="shared" si="2"/>
        <v>14.512508339289553</v>
      </c>
      <c r="H44" s="516">
        <f>'ТРАНСП 1'!H45</f>
        <v>1</v>
      </c>
      <c r="I44" s="520">
        <f t="shared" si="3"/>
        <v>18.780893144962953</v>
      </c>
      <c r="J44" s="516">
        <f>'ТРАНСП 1'!J45</f>
        <v>1</v>
      </c>
      <c r="K44" s="520">
        <f t="shared" si="4"/>
        <v>26.800842109568752</v>
      </c>
      <c r="L44" s="516">
        <f>'ТРАНСП 1'!L45</f>
        <v>1</v>
      </c>
      <c r="M44" s="520">
        <f t="shared" si="5"/>
        <v>27.545309945945665</v>
      </c>
      <c r="N44" s="516">
        <f>'ТРАНСП 1'!N45</f>
        <v>1</v>
      </c>
      <c r="O44" s="520">
        <f t="shared" si="6"/>
        <v>27.545309945945665</v>
      </c>
      <c r="P44" s="516">
        <f>'ТРАНСП 1'!P45</f>
        <v>1</v>
      </c>
      <c r="Q44" s="522">
        <f t="shared" si="7"/>
        <v>18.780893144962953</v>
      </c>
      <c r="R44" s="523">
        <f t="shared" si="9"/>
        <v>140.81712814007318</v>
      </c>
      <c r="S44" s="524"/>
      <c r="T44" s="524"/>
      <c r="U44" s="524"/>
      <c r="V44" s="524"/>
      <c r="W44" s="516"/>
      <c r="X44" s="516"/>
      <c r="Y44" s="516"/>
    </row>
    <row r="45" spans="1:25" x14ac:dyDescent="0.25">
      <c r="A45" s="1950" t="s">
        <v>409</v>
      </c>
      <c r="B45" s="112" t="s">
        <v>367</v>
      </c>
      <c r="C45" s="516"/>
      <c r="D45" s="516">
        <f>'ТРАНСП 1'!D46</f>
        <v>0</v>
      </c>
      <c r="E45" s="109">
        <f t="shared" si="1"/>
        <v>0</v>
      </c>
      <c r="F45" s="516">
        <f>'ТРАНСП 1'!F46</f>
        <v>1</v>
      </c>
      <c r="G45" s="520">
        <f t="shared" si="2"/>
        <v>14.512508339289553</v>
      </c>
      <c r="H45" s="516">
        <f>'ТРАНСП 1'!H46</f>
        <v>1</v>
      </c>
      <c r="I45" s="520">
        <f t="shared" si="3"/>
        <v>18.780893144962953</v>
      </c>
      <c r="J45" s="516">
        <f>'ТРАНСП 1'!J46</f>
        <v>0</v>
      </c>
      <c r="K45" s="520">
        <f t="shared" si="4"/>
        <v>0</v>
      </c>
      <c r="L45" s="516">
        <f>'ТРАНСП 1'!L46</f>
        <v>0</v>
      </c>
      <c r="M45" s="520">
        <f t="shared" si="5"/>
        <v>0</v>
      </c>
      <c r="N45" s="516">
        <f>'ТРАНСП 1'!N46</f>
        <v>0</v>
      </c>
      <c r="O45" s="520">
        <f t="shared" si="6"/>
        <v>0</v>
      </c>
      <c r="P45" s="516">
        <f>'ТРАНСП 1'!P46</f>
        <v>1</v>
      </c>
      <c r="Q45" s="522">
        <f t="shared" si="7"/>
        <v>18.780893144962953</v>
      </c>
      <c r="R45" s="523">
        <f t="shared" si="9"/>
        <v>52.074294629215458</v>
      </c>
      <c r="S45" s="524"/>
      <c r="T45" s="524"/>
      <c r="U45" s="524"/>
      <c r="V45" s="524"/>
      <c r="W45" s="516"/>
      <c r="X45" s="516"/>
      <c r="Y45" s="516"/>
    </row>
    <row r="46" spans="1:25" ht="24" x14ac:dyDescent="0.25">
      <c r="A46" s="1950"/>
      <c r="B46" s="112" t="s">
        <v>366</v>
      </c>
      <c r="C46" s="516"/>
      <c r="D46" s="516">
        <f>'ТРАНСП 1'!D47</f>
        <v>1</v>
      </c>
      <c r="E46" s="109">
        <f t="shared" si="1"/>
        <v>6.8513715093976524</v>
      </c>
      <c r="F46" s="516">
        <f>'ТРАНСП 1'!F47</f>
        <v>1</v>
      </c>
      <c r="G46" s="520">
        <f t="shared" si="2"/>
        <v>14.512508339289553</v>
      </c>
      <c r="H46" s="516">
        <f>'ТРАНСП 1'!H47</f>
        <v>1</v>
      </c>
      <c r="I46" s="520">
        <f t="shared" si="3"/>
        <v>18.780893144962953</v>
      </c>
      <c r="J46" s="516">
        <f>'ТРАНСП 1'!J47</f>
        <v>1</v>
      </c>
      <c r="K46" s="520">
        <f t="shared" si="4"/>
        <v>26.800842109568752</v>
      </c>
      <c r="L46" s="516">
        <f>'ТРАНСП 1'!L47</f>
        <v>1</v>
      </c>
      <c r="M46" s="520">
        <f t="shared" si="5"/>
        <v>27.545309945945665</v>
      </c>
      <c r="N46" s="516">
        <f>'ТРАНСП 1'!N47</f>
        <v>1</v>
      </c>
      <c r="O46" s="520">
        <f t="shared" si="6"/>
        <v>27.545309945945665</v>
      </c>
      <c r="P46" s="516">
        <f>'ТРАНСП 1'!P47</f>
        <v>1</v>
      </c>
      <c r="Q46" s="522">
        <f t="shared" si="7"/>
        <v>18.780893144962953</v>
      </c>
      <c r="R46" s="523">
        <f t="shared" si="9"/>
        <v>140.81712814007318</v>
      </c>
      <c r="S46" s="524"/>
      <c r="T46" s="524"/>
      <c r="U46" s="524"/>
      <c r="V46" s="524"/>
      <c r="W46" s="516"/>
      <c r="X46" s="516"/>
      <c r="Y46" s="516"/>
    </row>
    <row r="47" spans="1:25" x14ac:dyDescent="0.25">
      <c r="A47" s="1950"/>
      <c r="B47" s="112" t="s">
        <v>365</v>
      </c>
      <c r="C47" s="516"/>
      <c r="D47" s="516">
        <f>'ТРАНСП 1'!D48</f>
        <v>1</v>
      </c>
      <c r="E47" s="109">
        <f t="shared" si="1"/>
        <v>6.8513715093976524</v>
      </c>
      <c r="F47" s="516">
        <f>'ТРАНСП 1'!F48</f>
        <v>1</v>
      </c>
      <c r="G47" s="520">
        <f t="shared" si="2"/>
        <v>14.512508339289553</v>
      </c>
      <c r="H47" s="516">
        <f>'ТРАНСП 1'!H48</f>
        <v>1</v>
      </c>
      <c r="I47" s="520">
        <f t="shared" si="3"/>
        <v>18.780893144962953</v>
      </c>
      <c r="J47" s="516">
        <f>'ТРАНСП 1'!J48</f>
        <v>1</v>
      </c>
      <c r="K47" s="520">
        <f t="shared" si="4"/>
        <v>26.800842109568752</v>
      </c>
      <c r="L47" s="516">
        <f>'ТРАНСП 1'!L48</f>
        <v>1</v>
      </c>
      <c r="M47" s="520">
        <f t="shared" si="5"/>
        <v>27.545309945945665</v>
      </c>
      <c r="N47" s="516">
        <f>'ТРАНСП 1'!N48</f>
        <v>1</v>
      </c>
      <c r="O47" s="520">
        <f t="shared" si="6"/>
        <v>27.545309945945665</v>
      </c>
      <c r="P47" s="516">
        <f>'ТРАНСП 1'!P48</f>
        <v>1</v>
      </c>
      <c r="Q47" s="522">
        <f t="shared" si="7"/>
        <v>18.780893144962953</v>
      </c>
      <c r="R47" s="523">
        <f t="shared" si="9"/>
        <v>140.81712814007318</v>
      </c>
      <c r="S47" s="524"/>
      <c r="T47" s="524"/>
      <c r="U47" s="524"/>
      <c r="V47" s="524"/>
      <c r="W47" s="516"/>
      <c r="X47" s="516"/>
      <c r="Y47" s="516"/>
    </row>
    <row r="48" spans="1:25" x14ac:dyDescent="0.25">
      <c r="A48" s="1950" t="s">
        <v>408</v>
      </c>
      <c r="B48" s="112" t="s">
        <v>367</v>
      </c>
      <c r="C48" s="516"/>
      <c r="D48" s="516">
        <f>'ТРАНСП 1'!D49</f>
        <v>0</v>
      </c>
      <c r="E48" s="109">
        <f t="shared" si="1"/>
        <v>0</v>
      </c>
      <c r="F48" s="516">
        <f>'ТРАНСП 1'!F49</f>
        <v>1</v>
      </c>
      <c r="G48" s="520">
        <f t="shared" si="2"/>
        <v>14.512508339289553</v>
      </c>
      <c r="H48" s="516">
        <f>'ТРАНСП 1'!H49</f>
        <v>1</v>
      </c>
      <c r="I48" s="520">
        <f t="shared" si="3"/>
        <v>18.780893144962953</v>
      </c>
      <c r="J48" s="516">
        <f>'ТРАНСП 1'!J49</f>
        <v>0</v>
      </c>
      <c r="K48" s="520">
        <f t="shared" si="4"/>
        <v>0</v>
      </c>
      <c r="L48" s="516">
        <f>'ТРАНСП 1'!L49</f>
        <v>0</v>
      </c>
      <c r="M48" s="520">
        <f t="shared" si="5"/>
        <v>0</v>
      </c>
      <c r="N48" s="516">
        <f>'ТРАНСП 1'!N49</f>
        <v>0</v>
      </c>
      <c r="O48" s="520">
        <f t="shared" si="6"/>
        <v>0</v>
      </c>
      <c r="P48" s="516">
        <f>'ТРАНСП 1'!P49</f>
        <v>1</v>
      </c>
      <c r="Q48" s="522">
        <f t="shared" si="7"/>
        <v>18.780893144962953</v>
      </c>
      <c r="R48" s="523">
        <f t="shared" si="9"/>
        <v>52.074294629215458</v>
      </c>
      <c r="S48" s="524"/>
      <c r="T48" s="524"/>
      <c r="U48" s="524"/>
      <c r="V48" s="524"/>
      <c r="W48" s="516"/>
      <c r="X48" s="516"/>
      <c r="Y48" s="516"/>
    </row>
    <row r="49" spans="1:25" ht="24" x14ac:dyDescent="0.25">
      <c r="A49" s="1950"/>
      <c r="B49" s="112" t="s">
        <v>366</v>
      </c>
      <c r="C49" s="516"/>
      <c r="D49" s="516">
        <f>'ТРАНСП 1'!D50</f>
        <v>1</v>
      </c>
      <c r="E49" s="109">
        <f t="shared" si="1"/>
        <v>6.8513715093976524</v>
      </c>
      <c r="F49" s="516">
        <f>'ТРАНСП 1'!F50</f>
        <v>1</v>
      </c>
      <c r="G49" s="520">
        <f t="shared" si="2"/>
        <v>14.512508339289553</v>
      </c>
      <c r="H49" s="516">
        <f>'ТРАНСП 1'!H50</f>
        <v>1</v>
      </c>
      <c r="I49" s="520">
        <f t="shared" si="3"/>
        <v>18.780893144962953</v>
      </c>
      <c r="J49" s="516">
        <f>'ТРАНСП 1'!J50</f>
        <v>1</v>
      </c>
      <c r="K49" s="520">
        <f t="shared" si="4"/>
        <v>26.800842109568752</v>
      </c>
      <c r="L49" s="516">
        <f>'ТРАНСП 1'!L50</f>
        <v>1</v>
      </c>
      <c r="M49" s="520">
        <f t="shared" si="5"/>
        <v>27.545309945945665</v>
      </c>
      <c r="N49" s="516">
        <f>'ТРАНСП 1'!N50</f>
        <v>1</v>
      </c>
      <c r="O49" s="520">
        <f t="shared" si="6"/>
        <v>27.545309945945665</v>
      </c>
      <c r="P49" s="516">
        <f>'ТРАНСП 1'!P50</f>
        <v>1</v>
      </c>
      <c r="Q49" s="522">
        <f t="shared" si="7"/>
        <v>18.780893144962953</v>
      </c>
      <c r="R49" s="523">
        <f t="shared" si="9"/>
        <v>140.81712814007318</v>
      </c>
      <c r="S49" s="524"/>
      <c r="T49" s="524"/>
      <c r="U49" s="524"/>
      <c r="V49" s="524"/>
      <c r="W49" s="516"/>
      <c r="X49" s="516"/>
      <c r="Y49" s="516"/>
    </row>
    <row r="50" spans="1:25" x14ac:dyDescent="0.25">
      <c r="A50" s="1950"/>
      <c r="B50" s="112" t="s">
        <v>365</v>
      </c>
      <c r="C50" s="516"/>
      <c r="D50" s="516">
        <f>'ТРАНСП 1'!D51</f>
        <v>1</v>
      </c>
      <c r="E50" s="109">
        <f t="shared" si="1"/>
        <v>6.8513715093976524</v>
      </c>
      <c r="F50" s="516">
        <f>'ТРАНСП 1'!F51</f>
        <v>1</v>
      </c>
      <c r="G50" s="520">
        <f t="shared" si="2"/>
        <v>14.512508339289553</v>
      </c>
      <c r="H50" s="516">
        <f>'ТРАНСП 1'!H51</f>
        <v>1</v>
      </c>
      <c r="I50" s="520">
        <f t="shared" si="3"/>
        <v>18.780893144962953</v>
      </c>
      <c r="J50" s="516">
        <f>'ТРАНСП 1'!J51</f>
        <v>1</v>
      </c>
      <c r="K50" s="520">
        <f t="shared" si="4"/>
        <v>26.800842109568752</v>
      </c>
      <c r="L50" s="516">
        <f>'ТРАНСП 1'!L51</f>
        <v>1</v>
      </c>
      <c r="M50" s="520">
        <f t="shared" si="5"/>
        <v>27.545309945945665</v>
      </c>
      <c r="N50" s="516">
        <f>'ТРАНСП 1'!N51</f>
        <v>1</v>
      </c>
      <c r="O50" s="520">
        <f t="shared" si="6"/>
        <v>27.545309945945665</v>
      </c>
      <c r="P50" s="516">
        <f>'ТРАНСП 1'!P51</f>
        <v>1</v>
      </c>
      <c r="Q50" s="522">
        <f t="shared" si="7"/>
        <v>18.780893144962953</v>
      </c>
      <c r="R50" s="523">
        <f t="shared" si="9"/>
        <v>140.81712814007318</v>
      </c>
      <c r="S50" s="524"/>
      <c r="T50" s="524"/>
      <c r="U50" s="524"/>
      <c r="V50" s="524"/>
      <c r="W50" s="516"/>
      <c r="X50" s="516"/>
      <c r="Y50" s="516"/>
    </row>
    <row r="51" spans="1:25" x14ac:dyDescent="0.25">
      <c r="A51" s="537"/>
      <c r="B51" s="111" t="s">
        <v>364</v>
      </c>
      <c r="C51" s="516"/>
      <c r="D51" s="516">
        <f>'ТРАНСП 1'!D52</f>
        <v>100</v>
      </c>
      <c r="E51" s="109">
        <f t="shared" si="1"/>
        <v>685.13715093976521</v>
      </c>
      <c r="F51" s="516">
        <f>'ТРАНСП 1'!F52</f>
        <v>1</v>
      </c>
      <c r="G51" s="520">
        <f t="shared" si="2"/>
        <v>14.512508339289553</v>
      </c>
      <c r="H51" s="516">
        <f>'ТРАНСП 1'!H52</f>
        <v>1</v>
      </c>
      <c r="I51" s="520">
        <f t="shared" si="3"/>
        <v>18.780893144962953</v>
      </c>
      <c r="J51" s="516">
        <f>'ТРАНСП 1'!J52</f>
        <v>10</v>
      </c>
      <c r="K51" s="520">
        <f t="shared" si="4"/>
        <v>268.00842109568754</v>
      </c>
      <c r="L51" s="516">
        <f>'ТРАНСП 1'!L52</f>
        <v>10</v>
      </c>
      <c r="M51" s="520">
        <f t="shared" si="5"/>
        <v>275.45309945945667</v>
      </c>
      <c r="N51" s="516">
        <f>'ТРАНСП 1'!N52</f>
        <v>10</v>
      </c>
      <c r="O51" s="520">
        <f t="shared" si="6"/>
        <v>275.45309945945667</v>
      </c>
      <c r="P51" s="516">
        <f>'ТРАНСП 1'!P52</f>
        <v>1</v>
      </c>
      <c r="Q51" s="522">
        <f t="shared" si="7"/>
        <v>18.780893144962953</v>
      </c>
      <c r="R51" s="523">
        <f t="shared" si="9"/>
        <v>1556.1260655835815</v>
      </c>
      <c r="S51" s="524"/>
      <c r="T51" s="524"/>
      <c r="U51" s="524"/>
      <c r="V51" s="524"/>
      <c r="W51" s="516"/>
      <c r="X51" s="516"/>
      <c r="Y51" s="516"/>
    </row>
    <row r="52" spans="1:25" s="447" customFormat="1" x14ac:dyDescent="0.25"/>
    <row r="53" spans="1:25" s="447" customFormat="1" x14ac:dyDescent="0.25"/>
    <row r="54" spans="1:25" s="447" customFormat="1" x14ac:dyDescent="0.25"/>
    <row r="55" spans="1:25" s="447" customFormat="1" x14ac:dyDescent="0.25"/>
    <row r="56" spans="1:25" s="447" customFormat="1" x14ac:dyDescent="0.25"/>
    <row r="57" spans="1:25" s="447" customFormat="1" x14ac:dyDescent="0.25"/>
    <row r="58" spans="1:25" s="447" customFormat="1" x14ac:dyDescent="0.25"/>
    <row r="59" spans="1:25" s="447" customFormat="1" x14ac:dyDescent="0.25"/>
    <row r="60" spans="1:25" s="447" customFormat="1" x14ac:dyDescent="0.25"/>
    <row r="61" spans="1:25" s="447" customFormat="1" x14ac:dyDescent="0.25"/>
    <row r="62" spans="1:25" s="447" customFormat="1" x14ac:dyDescent="0.25"/>
    <row r="63" spans="1:25" s="447" customFormat="1" x14ac:dyDescent="0.25"/>
    <row r="64" spans="1:25" s="447" customFormat="1" x14ac:dyDescent="0.25"/>
    <row r="65" s="447" customFormat="1" x14ac:dyDescent="0.25"/>
    <row r="66" s="447" customFormat="1" x14ac:dyDescent="0.25"/>
    <row r="67" s="447" customFormat="1" x14ac:dyDescent="0.25"/>
    <row r="68" s="447" customFormat="1" x14ac:dyDescent="0.25"/>
    <row r="69" s="447" customFormat="1" x14ac:dyDescent="0.25"/>
    <row r="70" s="447" customFormat="1" x14ac:dyDescent="0.25"/>
    <row r="71" s="447" customFormat="1" x14ac:dyDescent="0.25"/>
    <row r="72" s="447" customFormat="1" x14ac:dyDescent="0.25"/>
    <row r="73" s="447" customFormat="1" x14ac:dyDescent="0.25"/>
    <row r="74" s="447" customFormat="1" x14ac:dyDescent="0.25"/>
    <row r="75" s="447" customFormat="1" x14ac:dyDescent="0.25"/>
    <row r="76" s="447" customFormat="1" x14ac:dyDescent="0.25"/>
    <row r="77" s="447" customFormat="1" x14ac:dyDescent="0.25"/>
    <row r="78" s="447" customFormat="1" x14ac:dyDescent="0.25"/>
    <row r="79" s="447" customFormat="1" x14ac:dyDescent="0.25"/>
    <row r="80" s="447" customFormat="1" x14ac:dyDescent="0.25"/>
    <row r="81" s="447" customFormat="1" x14ac:dyDescent="0.25"/>
    <row r="82" s="447" customFormat="1" x14ac:dyDescent="0.25"/>
    <row r="83" s="447" customFormat="1" x14ac:dyDescent="0.25"/>
    <row r="84" s="447" customFormat="1" x14ac:dyDescent="0.25"/>
    <row r="85" s="447" customFormat="1" x14ac:dyDescent="0.25"/>
    <row r="86" s="447" customFormat="1" x14ac:dyDescent="0.25"/>
    <row r="87" s="447" customFormat="1" x14ac:dyDescent="0.25"/>
    <row r="88" s="447" customFormat="1" x14ac:dyDescent="0.25"/>
    <row r="89" s="447" customFormat="1" x14ac:dyDescent="0.25"/>
    <row r="90" s="447" customFormat="1" x14ac:dyDescent="0.25"/>
    <row r="91" s="447" customFormat="1" x14ac:dyDescent="0.25"/>
    <row r="92" s="447" customFormat="1" x14ac:dyDescent="0.25"/>
    <row r="93" s="447" customFormat="1" x14ac:dyDescent="0.25"/>
    <row r="94" s="447" customFormat="1" x14ac:dyDescent="0.25"/>
    <row r="95" s="447" customFormat="1" x14ac:dyDescent="0.25"/>
    <row r="96" s="447" customFormat="1" x14ac:dyDescent="0.25"/>
    <row r="97" s="447" customFormat="1" x14ac:dyDescent="0.25"/>
    <row r="98" s="447" customFormat="1" x14ac:dyDescent="0.25"/>
    <row r="99" s="447" customFormat="1" x14ac:dyDescent="0.25"/>
    <row r="100" s="447" customFormat="1" x14ac:dyDescent="0.25"/>
    <row r="101" s="447" customFormat="1" x14ac:dyDescent="0.25"/>
    <row r="102" s="447" customFormat="1" x14ac:dyDescent="0.25"/>
    <row r="103" s="447" customFormat="1" x14ac:dyDescent="0.25"/>
    <row r="104" s="447" customFormat="1" x14ac:dyDescent="0.25"/>
    <row r="105" s="447" customFormat="1" x14ac:dyDescent="0.25"/>
    <row r="106" s="447" customFormat="1" x14ac:dyDescent="0.25"/>
    <row r="107" s="447" customFormat="1" x14ac:dyDescent="0.25"/>
    <row r="108" s="447" customFormat="1" x14ac:dyDescent="0.25"/>
    <row r="109" s="447" customFormat="1" x14ac:dyDescent="0.25"/>
    <row r="110" s="447" customFormat="1" x14ac:dyDescent="0.25"/>
    <row r="111" s="447" customFormat="1" x14ac:dyDescent="0.25"/>
    <row r="112" s="447" customFormat="1" x14ac:dyDescent="0.25"/>
    <row r="113" s="447" customFormat="1" x14ac:dyDescent="0.25"/>
    <row r="114" s="447" customFormat="1" x14ac:dyDescent="0.25"/>
    <row r="115" s="447" customFormat="1" x14ac:dyDescent="0.25"/>
    <row r="116" s="447" customFormat="1" x14ac:dyDescent="0.25"/>
    <row r="117" s="447" customFormat="1" x14ac:dyDescent="0.25"/>
    <row r="118" s="447" customFormat="1" x14ac:dyDescent="0.25"/>
    <row r="119" s="447" customFormat="1" x14ac:dyDescent="0.25"/>
    <row r="120" s="447" customFormat="1" x14ac:dyDescent="0.25"/>
    <row r="121" s="447" customFormat="1" x14ac:dyDescent="0.25"/>
    <row r="122" s="447" customFormat="1" x14ac:dyDescent="0.25"/>
    <row r="123" s="447" customFormat="1" x14ac:dyDescent="0.25"/>
    <row r="124" s="447" customFormat="1" x14ac:dyDescent="0.25"/>
    <row r="125" s="447" customFormat="1" x14ac:dyDescent="0.25"/>
    <row r="126" s="447" customFormat="1" x14ac:dyDescent="0.25"/>
    <row r="127" s="447" customFormat="1" x14ac:dyDescent="0.25"/>
    <row r="128" s="447" customFormat="1" x14ac:dyDescent="0.25"/>
    <row r="129" s="447" customFormat="1" x14ac:dyDescent="0.25"/>
    <row r="130" s="447" customFormat="1" x14ac:dyDescent="0.25"/>
    <row r="131" s="447" customFormat="1" x14ac:dyDescent="0.25"/>
    <row r="132" s="447" customFormat="1" x14ac:dyDescent="0.25"/>
    <row r="133" s="447" customFormat="1" x14ac:dyDescent="0.25"/>
    <row r="134" s="447" customFormat="1" x14ac:dyDescent="0.25"/>
    <row r="135" s="447" customFormat="1" x14ac:dyDescent="0.25"/>
    <row r="136" s="447" customFormat="1" x14ac:dyDescent="0.25"/>
    <row r="137" s="447" customFormat="1" x14ac:dyDescent="0.25"/>
    <row r="138" s="447" customFormat="1" x14ac:dyDescent="0.25"/>
    <row r="139" s="447" customFormat="1" x14ac:dyDescent="0.25"/>
    <row r="140" s="447" customFormat="1" x14ac:dyDescent="0.25"/>
    <row r="141" s="447" customFormat="1" x14ac:dyDescent="0.25"/>
    <row r="142" s="447" customFormat="1" x14ac:dyDescent="0.25"/>
    <row r="143" s="447" customFormat="1" x14ac:dyDescent="0.25"/>
    <row r="144" s="447" customFormat="1" x14ac:dyDescent="0.25"/>
  </sheetData>
  <sheetProtection password="CDB4" sheet="1" objects="1" scenarios="1"/>
  <mergeCells count="24">
    <mergeCell ref="A19:A21"/>
    <mergeCell ref="A22:A24"/>
    <mergeCell ref="A1:B3"/>
    <mergeCell ref="C1:C3"/>
    <mergeCell ref="D2:Q2"/>
    <mergeCell ref="D3:E3"/>
    <mergeCell ref="F3:G3"/>
    <mergeCell ref="H3:I3"/>
    <mergeCell ref="J3:K3"/>
    <mergeCell ref="L3:M3"/>
    <mergeCell ref="N3:O3"/>
    <mergeCell ref="P3:Q3"/>
    <mergeCell ref="A8:A9"/>
    <mergeCell ref="A10:A12"/>
    <mergeCell ref="A13:A15"/>
    <mergeCell ref="A16:A18"/>
    <mergeCell ref="A45:A47"/>
    <mergeCell ref="A48:A50"/>
    <mergeCell ref="A25:A27"/>
    <mergeCell ref="A28:A32"/>
    <mergeCell ref="A33:A35"/>
    <mergeCell ref="A36:A38"/>
    <mergeCell ref="A39:A41"/>
    <mergeCell ref="A42:A44"/>
  </mergeCells>
  <conditionalFormatting sqref="B34:B35">
    <cfRule type="cellIs" dxfId="43" priority="16" operator="equal">
      <formula>0</formula>
    </cfRule>
  </conditionalFormatting>
  <conditionalFormatting sqref="B43:B44">
    <cfRule type="cellIs" dxfId="42" priority="15" operator="equal">
      <formula>0</formula>
    </cfRule>
  </conditionalFormatting>
  <conditionalFormatting sqref="B49:B50">
    <cfRule type="cellIs" dxfId="41" priority="14" operator="equal">
      <formula>0</formula>
    </cfRule>
  </conditionalFormatting>
  <conditionalFormatting sqref="B19">
    <cfRule type="cellIs" dxfId="40" priority="13" operator="equal">
      <formula>0</formula>
    </cfRule>
  </conditionalFormatting>
  <conditionalFormatting sqref="B22">
    <cfRule type="cellIs" dxfId="39" priority="12" operator="equal">
      <formula>0</formula>
    </cfRule>
  </conditionalFormatting>
  <conditionalFormatting sqref="B25">
    <cfRule type="cellIs" dxfId="38" priority="11" operator="equal">
      <formula>0</formula>
    </cfRule>
  </conditionalFormatting>
  <conditionalFormatting sqref="B33">
    <cfRule type="cellIs" dxfId="37" priority="10" operator="equal">
      <formula>0</formula>
    </cfRule>
  </conditionalFormatting>
  <conditionalFormatting sqref="B42">
    <cfRule type="cellIs" dxfId="36" priority="9" operator="equal">
      <formula>0</formula>
    </cfRule>
  </conditionalFormatting>
  <conditionalFormatting sqref="B48">
    <cfRule type="cellIs" dxfId="35" priority="8" operator="equal">
      <formula>0</formula>
    </cfRule>
  </conditionalFormatting>
  <conditionalFormatting sqref="B16">
    <cfRule type="cellIs" dxfId="34" priority="7" operator="equal">
      <formula>0</formula>
    </cfRule>
  </conditionalFormatting>
  <conditionalFormatting sqref="B37:B38">
    <cfRule type="cellIs" dxfId="33" priority="6" operator="equal">
      <formula>0</formula>
    </cfRule>
  </conditionalFormatting>
  <conditionalFormatting sqref="B45">
    <cfRule type="cellIs" dxfId="32" priority="1" operator="equal">
      <formula>0</formula>
    </cfRule>
  </conditionalFormatting>
  <conditionalFormatting sqref="B36">
    <cfRule type="cellIs" dxfId="31" priority="5" operator="equal">
      <formula>0</formula>
    </cfRule>
  </conditionalFormatting>
  <conditionalFormatting sqref="B40:B41">
    <cfRule type="cellIs" dxfId="30" priority="4" operator="equal">
      <formula>0</formula>
    </cfRule>
  </conditionalFormatting>
  <conditionalFormatting sqref="B39">
    <cfRule type="cellIs" dxfId="29" priority="3" operator="equal">
      <formula>0</formula>
    </cfRule>
  </conditionalFormatting>
  <conditionalFormatting sqref="B46:B47">
    <cfRule type="cellIs" dxfId="28" priority="2" operator="equal">
      <formula>0</formula>
    </cfRule>
  </conditionalFormatting>
  <conditionalFormatting sqref="B10:B12">
    <cfRule type="cellIs" dxfId="27" priority="22" operator="equal">
      <formula>0</formula>
    </cfRule>
  </conditionalFormatting>
  <conditionalFormatting sqref="B13:B15">
    <cfRule type="cellIs" dxfId="26" priority="21" operator="equal">
      <formula>0</formula>
    </cfRule>
  </conditionalFormatting>
  <conditionalFormatting sqref="B17:B18">
    <cfRule type="cellIs" dxfId="25" priority="20" operator="equal">
      <formula>0</formula>
    </cfRule>
  </conditionalFormatting>
  <conditionalFormatting sqref="B20:B21">
    <cfRule type="cellIs" dxfId="24" priority="19" operator="equal">
      <formula>0</formula>
    </cfRule>
  </conditionalFormatting>
  <conditionalFormatting sqref="B23:B24">
    <cfRule type="cellIs" dxfId="23" priority="18" operator="equal">
      <formula>0</formula>
    </cfRule>
  </conditionalFormatting>
  <conditionalFormatting sqref="B26:B27">
    <cfRule type="cellIs" dxfId="22" priority="17" operator="equal">
      <formula>0</formula>
    </cfRule>
  </conditionalFormatting>
  <pageMargins left="0.7" right="0.7" top="0.75" bottom="0.75" header="0.3" footer="0.3"/>
  <pageSetup paperSize="8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52"/>
  <sheetViews>
    <sheetView workbookViewId="0">
      <selection activeCell="N27" sqref="N27"/>
    </sheetView>
  </sheetViews>
  <sheetFormatPr defaultRowHeight="15" x14ac:dyDescent="0.25"/>
  <cols>
    <col min="1" max="1" width="25.42578125" style="397" customWidth="1"/>
    <col min="2" max="2" width="30.28515625" style="397" customWidth="1"/>
    <col min="3" max="3" width="10" style="546" customWidth="1"/>
    <col min="4" max="4" width="7.7109375" style="404" customWidth="1"/>
    <col min="5" max="5" width="8" style="404" customWidth="1"/>
    <col min="6" max="6" width="8" style="373" customWidth="1"/>
    <col min="7" max="7" width="3.7109375" style="373" customWidth="1"/>
    <col min="8" max="8" width="7.42578125" style="373" customWidth="1"/>
    <col min="9" max="9" width="8.5703125" style="373" customWidth="1"/>
    <col min="10" max="10" width="6.42578125" style="373" customWidth="1"/>
    <col min="11" max="11" width="8.42578125" style="373" customWidth="1"/>
    <col min="12" max="12" width="5.7109375" style="373" customWidth="1"/>
    <col min="13" max="13" width="8.140625" style="373" customWidth="1"/>
    <col min="14" max="14" width="5.42578125" style="374" customWidth="1"/>
    <col min="15" max="15" width="8.28515625" style="374" customWidth="1"/>
    <col min="16" max="16" width="10.7109375" style="372" customWidth="1"/>
    <col min="17" max="17" width="9.140625" style="374"/>
    <col min="18" max="18" width="13" style="374" customWidth="1"/>
    <col min="19" max="19" width="13.42578125" style="372" customWidth="1"/>
    <col min="20" max="20" width="2.28515625" style="374" customWidth="1"/>
    <col min="21" max="21" width="52.42578125" style="374" customWidth="1"/>
    <col min="22" max="23" width="9.140625" style="374"/>
    <col min="24" max="16384" width="9.140625" style="373"/>
  </cols>
  <sheetData>
    <row r="1" spans="1:23" ht="15.75" thickBot="1" x14ac:dyDescent="0.3">
      <c r="O1" s="374" t="s">
        <v>587</v>
      </c>
    </row>
    <row r="2" spans="1:23" s="556" customFormat="1" ht="24" customHeight="1" thickTop="1" x14ac:dyDescent="0.2">
      <c r="A2" s="547"/>
      <c r="B2" s="548"/>
      <c r="C2" s="1970" t="s">
        <v>478</v>
      </c>
      <c r="D2" s="1971"/>
      <c r="E2" s="1971"/>
      <c r="F2" s="1972"/>
      <c r="G2" s="549"/>
      <c r="H2" s="547"/>
      <c r="I2" s="547"/>
      <c r="J2" s="547"/>
      <c r="K2" s="547"/>
      <c r="L2" s="547"/>
      <c r="M2" s="547"/>
      <c r="N2" s="550"/>
      <c r="O2" s="551"/>
      <c r="P2" s="552" t="s">
        <v>483</v>
      </c>
      <c r="Q2" s="553"/>
      <c r="R2" s="550"/>
      <c r="S2" s="554"/>
      <c r="T2" s="555"/>
      <c r="U2" s="198"/>
      <c r="V2" s="555"/>
      <c r="W2" s="555"/>
    </row>
    <row r="3" spans="1:23" s="378" customFormat="1" ht="13.5" thickBot="1" x14ac:dyDescent="0.25">
      <c r="A3" s="557"/>
      <c r="B3" s="558" t="s">
        <v>417</v>
      </c>
      <c r="C3" s="559" t="s">
        <v>31</v>
      </c>
      <c r="D3" s="560" t="s">
        <v>430</v>
      </c>
      <c r="E3" s="561" t="s">
        <v>431</v>
      </c>
      <c r="F3" s="562" t="s">
        <v>432</v>
      </c>
      <c r="G3" s="563"/>
      <c r="H3" s="564">
        <f>SUM(H5:H48)</f>
        <v>9.4</v>
      </c>
      <c r="I3" s="565"/>
      <c r="J3" s="564">
        <f>SUM(J5:J48)</f>
        <v>200</v>
      </c>
      <c r="K3" s="454"/>
      <c r="L3" s="564">
        <f>SUM(L5:L48)</f>
        <v>300</v>
      </c>
      <c r="M3" s="564"/>
      <c r="N3" s="564">
        <f>SUM(N5:N48)</f>
        <v>3</v>
      </c>
      <c r="O3" s="566"/>
      <c r="P3" s="567" t="s">
        <v>484</v>
      </c>
      <c r="Q3" s="568"/>
      <c r="R3" s="569"/>
      <c r="S3" s="570"/>
      <c r="T3" s="393"/>
      <c r="U3" s="198"/>
      <c r="V3" s="393"/>
      <c r="W3" s="393"/>
    </row>
    <row r="4" spans="1:23" s="394" customFormat="1" ht="12.75" x14ac:dyDescent="0.2">
      <c r="A4" s="571"/>
      <c r="B4" s="125" t="s">
        <v>387</v>
      </c>
      <c r="C4" s="132"/>
      <c r="D4" s="70"/>
      <c r="E4" s="70"/>
      <c r="F4" s="133"/>
      <c r="G4" s="92"/>
      <c r="H4" s="70"/>
      <c r="I4" s="70"/>
      <c r="J4" s="70"/>
      <c r="K4" s="70"/>
      <c r="L4" s="70"/>
      <c r="M4" s="70"/>
      <c r="N4" s="572"/>
      <c r="O4" s="573"/>
      <c r="P4" s="574"/>
      <c r="Q4" s="575"/>
      <c r="R4" s="572"/>
      <c r="S4" s="576"/>
      <c r="U4" s="198"/>
    </row>
    <row r="5" spans="1:23" ht="24" x14ac:dyDescent="0.25">
      <c r="A5" s="1936" t="s">
        <v>380</v>
      </c>
      <c r="B5" s="86" t="s">
        <v>366</v>
      </c>
      <c r="C5" s="134">
        <f>D5+E5+F5</f>
        <v>11840.022859833531</v>
      </c>
      <c r="D5" s="135">
        <f>'ПРОЦ-сумма'!I6</f>
        <v>10095.215424898834</v>
      </c>
      <c r="E5" s="135">
        <f>'ТРАНСП 1'!R9</f>
        <v>1603.9903067946234</v>
      </c>
      <c r="F5" s="136">
        <f>'ТРАНСП 2'!R8</f>
        <v>140.81712814007318</v>
      </c>
      <c r="G5" s="85"/>
      <c r="H5" s="141"/>
      <c r="I5" s="160">
        <f>C5+C6</f>
        <v>23780.045719667061</v>
      </c>
      <c r="J5" s="40"/>
      <c r="K5" s="40"/>
      <c r="L5" s="40"/>
      <c r="M5" s="40"/>
      <c r="N5" s="488"/>
      <c r="O5" s="577"/>
      <c r="P5" s="578"/>
      <c r="Q5" s="579"/>
      <c r="R5" s="488"/>
      <c r="S5" s="489"/>
      <c r="T5" s="580"/>
      <c r="U5" s="198"/>
      <c r="V5" s="373"/>
      <c r="W5" s="373"/>
    </row>
    <row r="6" spans="1:23" x14ac:dyDescent="0.25">
      <c r="A6" s="1937"/>
      <c r="B6" s="86" t="s">
        <v>365</v>
      </c>
      <c r="C6" s="134">
        <f t="shared" ref="C6:C48" si="0">D6+E6+F6</f>
        <v>11940.022859833531</v>
      </c>
      <c r="D6" s="135">
        <f>'ПРОЦ-сумма'!I7</f>
        <v>10195.215424898834</v>
      </c>
      <c r="E6" s="135">
        <f>'ТРАНСП 1'!R10</f>
        <v>1603.9903067946234</v>
      </c>
      <c r="F6" s="136">
        <f>'ТРАНСП 2'!R9</f>
        <v>140.81712814007318</v>
      </c>
      <c r="G6" s="85"/>
      <c r="H6" s="141"/>
      <c r="I6" s="141"/>
      <c r="J6" s="40"/>
      <c r="K6" s="40"/>
      <c r="L6" s="40"/>
      <c r="M6" s="40"/>
      <c r="N6" s="488"/>
      <c r="O6" s="577"/>
      <c r="P6" s="578"/>
      <c r="Q6" s="579"/>
      <c r="R6" s="488"/>
      <c r="S6" s="489"/>
      <c r="T6" s="580"/>
      <c r="U6" s="198"/>
      <c r="V6" s="373"/>
      <c r="W6" s="373"/>
    </row>
    <row r="7" spans="1:23" ht="24" customHeight="1" x14ac:dyDescent="0.25">
      <c r="A7" s="1936" t="s">
        <v>379</v>
      </c>
      <c r="B7" s="86" t="s">
        <v>367</v>
      </c>
      <c r="C7" s="134">
        <f t="shared" si="0"/>
        <v>845.5848530156436</v>
      </c>
      <c r="D7" s="135">
        <f>'ПРОЦ-сумма'!I8</f>
        <v>100</v>
      </c>
      <c r="E7" s="135">
        <f>'ТРАНСП 1'!R11</f>
        <v>693.5105583864281</v>
      </c>
      <c r="F7" s="136">
        <f>'ТРАНСП 2'!R10</f>
        <v>52.074294629215458</v>
      </c>
      <c r="G7" s="85"/>
      <c r="H7" s="40"/>
      <c r="I7" s="40"/>
      <c r="J7" s="144"/>
      <c r="K7" s="161">
        <f>C7+C8+C9</f>
        <v>13431.192565864818</v>
      </c>
      <c r="L7" s="40"/>
      <c r="M7" s="40"/>
      <c r="N7" s="488"/>
      <c r="O7" s="577"/>
      <c r="P7" s="578"/>
      <c r="Q7" s="579"/>
      <c r="R7" s="488"/>
      <c r="S7" s="489"/>
      <c r="T7" s="580"/>
      <c r="W7" s="373"/>
    </row>
    <row r="8" spans="1:23" ht="24" x14ac:dyDescent="0.25">
      <c r="A8" s="1937"/>
      <c r="B8" s="86" t="s">
        <v>366</v>
      </c>
      <c r="C8" s="134">
        <f t="shared" si="0"/>
        <v>11840.022859833531</v>
      </c>
      <c r="D8" s="135">
        <f>'ПРОЦ-сумма'!I9</f>
        <v>10095.215424898834</v>
      </c>
      <c r="E8" s="135">
        <f>'ТРАНСП 1'!R12</f>
        <v>1603.9903067946234</v>
      </c>
      <c r="F8" s="136">
        <f>'ТРАНСП 2'!R11</f>
        <v>140.81712814007318</v>
      </c>
      <c r="G8" s="85"/>
      <c r="H8" s="40"/>
      <c r="I8" s="40"/>
      <c r="J8" s="144"/>
      <c r="K8" s="145">
        <f>K11+K14</f>
        <v>13431.192565864818</v>
      </c>
      <c r="L8" s="149"/>
      <c r="M8" s="149"/>
      <c r="N8" s="488"/>
      <c r="O8" s="577"/>
      <c r="P8" s="578"/>
      <c r="Q8" s="579"/>
      <c r="R8" s="488"/>
      <c r="S8" s="489"/>
      <c r="T8" s="580"/>
      <c r="W8" s="373"/>
    </row>
    <row r="9" spans="1:23" x14ac:dyDescent="0.25">
      <c r="A9" s="1937"/>
      <c r="B9" s="86" t="s">
        <v>365</v>
      </c>
      <c r="C9" s="134">
        <f t="shared" si="0"/>
        <v>745.5848530156436</v>
      </c>
      <c r="D9" s="135">
        <f>'ПРОЦ-сумма'!I10</f>
        <v>0</v>
      </c>
      <c r="E9" s="135">
        <f>'ТРАНСП 1'!R13</f>
        <v>693.5105583864281</v>
      </c>
      <c r="F9" s="136">
        <f>'ТРАНСП 2'!R12</f>
        <v>52.074294629215458</v>
      </c>
      <c r="G9" s="85"/>
      <c r="H9" s="40"/>
      <c r="I9" s="40"/>
      <c r="J9" s="144"/>
      <c r="K9" s="144"/>
      <c r="L9" s="40"/>
      <c r="M9" s="40"/>
      <c r="N9" s="488"/>
      <c r="O9" s="577"/>
      <c r="P9" s="578"/>
      <c r="Q9" s="579"/>
      <c r="R9" s="488"/>
      <c r="S9" s="489"/>
      <c r="T9" s="580"/>
      <c r="W9" s="373"/>
    </row>
    <row r="10" spans="1:23" ht="24" customHeight="1" x14ac:dyDescent="0.25">
      <c r="A10" s="1936" t="s">
        <v>378</v>
      </c>
      <c r="B10" s="86" t="s">
        <v>367</v>
      </c>
      <c r="C10" s="134">
        <f t="shared" si="0"/>
        <v>845.5848530156436</v>
      </c>
      <c r="D10" s="135">
        <f>'ПРОЦ-сумма'!I11</f>
        <v>100</v>
      </c>
      <c r="E10" s="135">
        <f>'ТРАНСП 1'!R14</f>
        <v>693.5105583864281</v>
      </c>
      <c r="F10" s="136">
        <f>'ТРАНСП 2'!R13</f>
        <v>52.074294629215458</v>
      </c>
      <c r="G10" s="85"/>
      <c r="H10" s="40"/>
      <c r="I10" s="40"/>
      <c r="J10" s="40"/>
      <c r="K10" s="40"/>
      <c r="L10" s="40"/>
      <c r="M10" s="40"/>
      <c r="N10" s="488"/>
      <c r="O10" s="577"/>
      <c r="P10" s="578"/>
      <c r="Q10" s="581"/>
      <c r="R10" s="386"/>
      <c r="S10" s="489"/>
      <c r="T10" s="580"/>
      <c r="U10" s="488"/>
      <c r="W10" s="373"/>
    </row>
    <row r="11" spans="1:23" ht="24" x14ac:dyDescent="0.25">
      <c r="A11" s="1937"/>
      <c r="B11" s="86" t="s">
        <v>366</v>
      </c>
      <c r="C11" s="134">
        <f t="shared" si="0"/>
        <v>11840.022859833531</v>
      </c>
      <c r="D11" s="135">
        <f>'ПРОЦ-сумма'!I12</f>
        <v>10095.215424898834</v>
      </c>
      <c r="E11" s="135">
        <f>'ТРАНСП 1'!R15</f>
        <v>1603.9903067946234</v>
      </c>
      <c r="F11" s="136">
        <f>'ТРАНСП 2'!R14</f>
        <v>140.81712814007318</v>
      </c>
      <c r="G11" s="137"/>
      <c r="H11" s="137">
        <f>'Базы распределения накладных...'!C4</f>
        <v>0.2</v>
      </c>
      <c r="I11" s="142">
        <f>($C$5+$C$6)*H11/$H$3</f>
        <v>505.95841956738434</v>
      </c>
      <c r="J11" s="138">
        <f>'Балансы Ист'!D10</f>
        <v>100</v>
      </c>
      <c r="K11" s="142">
        <f>($C$7+$C$8+$C$9)*J11/$J$3</f>
        <v>6715.5962829324089</v>
      </c>
      <c r="L11" s="142"/>
      <c r="M11" s="142"/>
      <c r="N11" s="137"/>
      <c r="O11" s="153"/>
      <c r="P11" s="159">
        <f>C10+C11+C12+I11+K11+M11+O11</f>
        <v>31751.969850283665</v>
      </c>
      <c r="Q11" s="148">
        <f>C10+C11+C12</f>
        <v>24530.415147783871</v>
      </c>
      <c r="R11" s="582">
        <f>I11+K11+M11+O11</f>
        <v>7221.5547024997932</v>
      </c>
      <c r="S11" s="583">
        <f>Q11+R11</f>
        <v>31751.969850283665</v>
      </c>
      <c r="T11" s="580"/>
      <c r="U11" s="488"/>
      <c r="W11" s="373"/>
    </row>
    <row r="12" spans="1:23" x14ac:dyDescent="0.25">
      <c r="A12" s="1941"/>
      <c r="B12" s="86" t="s">
        <v>365</v>
      </c>
      <c r="C12" s="134">
        <f t="shared" si="0"/>
        <v>11844.807434934697</v>
      </c>
      <c r="D12" s="135">
        <f>'ПРОЦ-сумма'!I13</f>
        <v>10100</v>
      </c>
      <c r="E12" s="135">
        <f>'ТРАНСП 1'!R16</f>
        <v>1603.9903067946234</v>
      </c>
      <c r="F12" s="136">
        <f>'ТРАНСП 2'!R15</f>
        <v>140.81712814007318</v>
      </c>
      <c r="G12" s="85"/>
      <c r="H12" s="85"/>
      <c r="I12" s="85"/>
      <c r="J12" s="85"/>
      <c r="K12" s="85"/>
      <c r="L12" s="85"/>
      <c r="M12" s="85"/>
      <c r="N12" s="85"/>
      <c r="O12" s="154"/>
      <c r="P12" s="158"/>
      <c r="Q12" s="85"/>
      <c r="R12" s="582">
        <f t="shared" ref="R12:R48" si="1">I12+K12+M12+O12</f>
        <v>0</v>
      </c>
      <c r="S12" s="583">
        <f t="shared" ref="S12:S48" si="2">Q12+R12</f>
        <v>0</v>
      </c>
      <c r="T12" s="580"/>
      <c r="U12" s="488"/>
      <c r="W12" s="373"/>
    </row>
    <row r="13" spans="1:23" ht="24" x14ac:dyDescent="0.25">
      <c r="A13" s="1936" t="s">
        <v>377</v>
      </c>
      <c r="B13" s="86" t="s">
        <v>367</v>
      </c>
      <c r="C13" s="134">
        <f t="shared" si="0"/>
        <v>845.5848530156436</v>
      </c>
      <c r="D13" s="135">
        <f>'ПРОЦ-сумма'!I14</f>
        <v>100</v>
      </c>
      <c r="E13" s="135">
        <f>'ТРАНСП 1'!R17</f>
        <v>693.5105583864281</v>
      </c>
      <c r="F13" s="136">
        <f>'ТРАНСП 2'!R16</f>
        <v>52.074294629215458</v>
      </c>
      <c r="G13" s="85"/>
      <c r="H13" s="85"/>
      <c r="I13" s="85"/>
      <c r="J13" s="85"/>
      <c r="K13" s="85"/>
      <c r="L13" s="85"/>
      <c r="M13" s="85"/>
      <c r="N13" s="85"/>
      <c r="O13" s="154"/>
      <c r="P13" s="158"/>
      <c r="Q13" s="85"/>
      <c r="R13" s="582">
        <f t="shared" si="1"/>
        <v>0</v>
      </c>
      <c r="S13" s="583">
        <f t="shared" si="2"/>
        <v>0</v>
      </c>
      <c r="T13" s="580"/>
      <c r="U13" s="488"/>
      <c r="W13" s="373"/>
    </row>
    <row r="14" spans="1:23" ht="24" x14ac:dyDescent="0.25">
      <c r="A14" s="1937"/>
      <c r="B14" s="86" t="s">
        <v>366</v>
      </c>
      <c r="C14" s="134">
        <f t="shared" si="0"/>
        <v>11840.022859833531</v>
      </c>
      <c r="D14" s="135">
        <f>'ПРОЦ-сумма'!I15</f>
        <v>10095.215424898834</v>
      </c>
      <c r="E14" s="135">
        <f>'ТРАНСП 1'!R18</f>
        <v>1603.9903067946234</v>
      </c>
      <c r="F14" s="136">
        <f>'ТРАНСП 2'!R17</f>
        <v>140.81712814007318</v>
      </c>
      <c r="G14" s="137"/>
      <c r="H14" s="137">
        <f>'Базы распределения накладных...'!C5</f>
        <v>0.2</v>
      </c>
      <c r="I14" s="142">
        <f>($C$5+$C$6)*H14/$H$3</f>
        <v>505.95841956738434</v>
      </c>
      <c r="J14" s="138">
        <f>'Балансы Ист'!O10</f>
        <v>100</v>
      </c>
      <c r="K14" s="142">
        <f>($C$7+$C$8+$C$9)*J14/$J$3</f>
        <v>6715.5962829324089</v>
      </c>
      <c r="L14" s="142"/>
      <c r="M14" s="142"/>
      <c r="N14" s="137"/>
      <c r="O14" s="153"/>
      <c r="P14" s="159">
        <f>C13+C14+C15+I14+K14+M14+O14</f>
        <v>31751.969850283665</v>
      </c>
      <c r="Q14" s="148">
        <f>C13+C14+C15</f>
        <v>24530.415147783871</v>
      </c>
      <c r="R14" s="582">
        <f t="shared" si="1"/>
        <v>7221.5547024997932</v>
      </c>
      <c r="S14" s="583">
        <f t="shared" si="2"/>
        <v>31751.969850283665</v>
      </c>
      <c r="T14" s="580"/>
      <c r="U14" s="488"/>
      <c r="W14" s="373"/>
    </row>
    <row r="15" spans="1:23" x14ac:dyDescent="0.25">
      <c r="A15" s="1941"/>
      <c r="B15" s="86" t="s">
        <v>365</v>
      </c>
      <c r="C15" s="134">
        <f t="shared" si="0"/>
        <v>11844.807434934697</v>
      </c>
      <c r="D15" s="135">
        <f>'ПРОЦ-сумма'!I16</f>
        <v>10100</v>
      </c>
      <c r="E15" s="135">
        <f>'ТРАНСП 1'!R19</f>
        <v>1603.9903067946234</v>
      </c>
      <c r="F15" s="136">
        <f>'ТРАНСП 2'!R18</f>
        <v>140.81712814007318</v>
      </c>
      <c r="G15" s="85"/>
      <c r="H15" s="85"/>
      <c r="I15" s="85"/>
      <c r="J15" s="85"/>
      <c r="K15" s="85"/>
      <c r="L15" s="85"/>
      <c r="M15" s="85"/>
      <c r="N15" s="85"/>
      <c r="O15" s="154"/>
      <c r="P15" s="158"/>
      <c r="Q15" s="85"/>
      <c r="R15" s="582">
        <f t="shared" si="1"/>
        <v>0</v>
      </c>
      <c r="S15" s="583">
        <f t="shared" si="2"/>
        <v>0</v>
      </c>
      <c r="T15" s="580"/>
      <c r="U15" s="488"/>
      <c r="W15" s="373"/>
    </row>
    <row r="16" spans="1:23" ht="24" x14ac:dyDescent="0.25">
      <c r="A16" s="1933" t="s">
        <v>376</v>
      </c>
      <c r="B16" s="86" t="s">
        <v>367</v>
      </c>
      <c r="C16" s="134">
        <f t="shared" si="0"/>
        <v>745.5848530156436</v>
      </c>
      <c r="D16" s="135">
        <f>'ПРОЦ-сумма'!I17</f>
        <v>0</v>
      </c>
      <c r="E16" s="135">
        <f>'ТРАНСП 1'!R20</f>
        <v>693.5105583864281</v>
      </c>
      <c r="F16" s="136">
        <f>'ТРАНСП 2'!R19</f>
        <v>52.074294629215458</v>
      </c>
      <c r="G16" s="85"/>
      <c r="H16" s="85"/>
      <c r="I16" s="85"/>
      <c r="J16" s="85"/>
      <c r="K16" s="85"/>
      <c r="L16" s="150"/>
      <c r="M16" s="162">
        <f>C16</f>
        <v>745.5848530156436</v>
      </c>
      <c r="N16" s="85"/>
      <c r="O16" s="154"/>
      <c r="P16" s="158"/>
      <c r="Q16" s="85"/>
      <c r="R16" s="582">
        <f t="shared" si="1"/>
        <v>745.5848530156436</v>
      </c>
      <c r="S16" s="583">
        <f t="shared" si="2"/>
        <v>745.5848530156436</v>
      </c>
      <c r="T16" s="580"/>
      <c r="U16" s="488"/>
      <c r="W16" s="373"/>
    </row>
    <row r="17" spans="1:23" ht="24" x14ac:dyDescent="0.25">
      <c r="A17" s="1934"/>
      <c r="B17" s="86" t="s">
        <v>366</v>
      </c>
      <c r="C17" s="134">
        <f t="shared" si="0"/>
        <v>11840.022859833531</v>
      </c>
      <c r="D17" s="135">
        <f>'ПРОЦ-сумма'!I18</f>
        <v>10095.215424898834</v>
      </c>
      <c r="E17" s="135">
        <f>'ТРАНСП 1'!R21</f>
        <v>1603.9903067946234</v>
      </c>
      <c r="F17" s="136">
        <f>'ТРАНСП 2'!R20</f>
        <v>140.81712814007318</v>
      </c>
      <c r="G17" s="85"/>
      <c r="H17" s="85"/>
      <c r="I17" s="146"/>
      <c r="J17" s="85"/>
      <c r="K17" s="85"/>
      <c r="L17" s="85"/>
      <c r="M17" s="85"/>
      <c r="N17" s="147"/>
      <c r="O17" s="163">
        <f>C17+C18</f>
        <v>23584.830294768228</v>
      </c>
      <c r="P17" s="158"/>
      <c r="Q17" s="85"/>
      <c r="R17" s="582">
        <f t="shared" si="1"/>
        <v>23584.830294768228</v>
      </c>
      <c r="S17" s="583">
        <f t="shared" si="2"/>
        <v>23584.830294768228</v>
      </c>
      <c r="T17" s="580"/>
      <c r="U17" s="198"/>
      <c r="V17" s="373"/>
      <c r="W17" s="373"/>
    </row>
    <row r="18" spans="1:23" x14ac:dyDescent="0.25">
      <c r="A18" s="1935"/>
      <c r="B18" s="86" t="s">
        <v>365</v>
      </c>
      <c r="C18" s="134">
        <f t="shared" si="0"/>
        <v>11744.807434934697</v>
      </c>
      <c r="D18" s="135">
        <f>'ПРОЦ-сумма'!I19</f>
        <v>10000</v>
      </c>
      <c r="E18" s="135">
        <f>'ТРАНСП 1'!R22</f>
        <v>1603.9903067946234</v>
      </c>
      <c r="F18" s="136">
        <f>'ТРАНСП 2'!R21</f>
        <v>140.81712814007318</v>
      </c>
      <c r="G18" s="85"/>
      <c r="H18" s="85"/>
      <c r="I18" s="85"/>
      <c r="J18" s="85"/>
      <c r="K18" s="85"/>
      <c r="L18" s="85"/>
      <c r="M18" s="85"/>
      <c r="N18" s="147"/>
      <c r="O18" s="155"/>
      <c r="P18" s="158"/>
      <c r="Q18" s="85"/>
      <c r="R18" s="582">
        <f t="shared" si="1"/>
        <v>0</v>
      </c>
      <c r="S18" s="583">
        <f t="shared" si="2"/>
        <v>0</v>
      </c>
      <c r="T18" s="580"/>
      <c r="U18" s="488"/>
      <c r="V18" s="373"/>
      <c r="W18" s="373"/>
    </row>
    <row r="19" spans="1:23" ht="24" x14ac:dyDescent="0.25">
      <c r="A19" s="1936" t="s">
        <v>375</v>
      </c>
      <c r="B19" s="86" t="s">
        <v>367</v>
      </c>
      <c r="C19" s="134">
        <f t="shared" si="0"/>
        <v>100745.58485301565</v>
      </c>
      <c r="D19" s="135">
        <f>'ПРОЦ-сумма'!I20</f>
        <v>100000</v>
      </c>
      <c r="E19" s="135">
        <f>'ТРАНСП 1'!R23</f>
        <v>693.5105583864281</v>
      </c>
      <c r="F19" s="136">
        <f>'ТРАНСП 2'!R22</f>
        <v>52.074294629215458</v>
      </c>
      <c r="G19" s="137"/>
      <c r="H19" s="137"/>
      <c r="I19" s="137"/>
      <c r="J19" s="137"/>
      <c r="K19" s="137"/>
      <c r="L19" s="150">
        <f>'Балансы Ист'!D20/'Балансы Ист'!C16</f>
        <v>200</v>
      </c>
      <c r="M19" s="148">
        <f>C16*L19/L3</f>
        <v>497.05656867709575</v>
      </c>
      <c r="N19" s="137"/>
      <c r="O19" s="153"/>
      <c r="P19" s="159">
        <f>C19+M19</f>
        <v>101242.64142169275</v>
      </c>
      <c r="Q19" s="137"/>
      <c r="R19" s="582">
        <f t="shared" si="1"/>
        <v>497.05656867709575</v>
      </c>
      <c r="S19" s="583">
        <f t="shared" si="2"/>
        <v>497.05656867709575</v>
      </c>
      <c r="T19" s="580"/>
      <c r="U19" s="199"/>
      <c r="V19" s="373"/>
      <c r="W19" s="373"/>
    </row>
    <row r="20" spans="1:23" ht="24" x14ac:dyDescent="0.25">
      <c r="A20" s="1937"/>
      <c r="B20" s="86" t="s">
        <v>366</v>
      </c>
      <c r="C20" s="134">
        <f t="shared" si="0"/>
        <v>11840.022859833531</v>
      </c>
      <c r="D20" s="135">
        <f>'ПРОЦ-сумма'!I21</f>
        <v>10095.215424898834</v>
      </c>
      <c r="E20" s="135">
        <f>'ТРАНСП 1'!R24</f>
        <v>1603.9903067946234</v>
      </c>
      <c r="F20" s="136">
        <f>'ТРАНСП 2'!R23</f>
        <v>140.81712814007318</v>
      </c>
      <c r="G20" s="137"/>
      <c r="H20" s="137">
        <f>'Базы распределения накладных...'!C6</f>
        <v>2</v>
      </c>
      <c r="I20" s="142">
        <f>($C$5+$C$6)*H20/$H$3</f>
        <v>5059.5841956738423</v>
      </c>
      <c r="J20" s="137"/>
      <c r="K20" s="137"/>
      <c r="L20" s="137"/>
      <c r="M20" s="137"/>
      <c r="N20" s="147">
        <f>H20</f>
        <v>2</v>
      </c>
      <c r="O20" s="156">
        <f>($C$17+$C$18)*N20/$N$3</f>
        <v>15723.220196512151</v>
      </c>
      <c r="P20" s="159">
        <f>C20+C21+I20+K20+M20+O20</f>
        <v>33468.412105035168</v>
      </c>
      <c r="Q20" s="148">
        <f>C19+C20+C21</f>
        <v>113431.19256586483</v>
      </c>
      <c r="R20" s="582">
        <f t="shared" si="1"/>
        <v>20782.804392185993</v>
      </c>
      <c r="S20" s="583">
        <f t="shared" si="2"/>
        <v>134213.99695805082</v>
      </c>
      <c r="T20" s="580"/>
      <c r="U20" s="199"/>
      <c r="V20" s="373"/>
      <c r="W20" s="373"/>
    </row>
    <row r="21" spans="1:23" x14ac:dyDescent="0.25">
      <c r="A21" s="1941"/>
      <c r="B21" s="86" t="s">
        <v>365</v>
      </c>
      <c r="C21" s="134">
        <f t="shared" si="0"/>
        <v>845.5848530156436</v>
      </c>
      <c r="D21" s="135">
        <f>'ПРОЦ-сумма'!I22</f>
        <v>100</v>
      </c>
      <c r="E21" s="135">
        <f>'ТРАНСП 1'!R25</f>
        <v>693.5105583864281</v>
      </c>
      <c r="F21" s="136">
        <f>'ТРАНСП 2'!R24</f>
        <v>52.074294629215458</v>
      </c>
      <c r="G21" s="85"/>
      <c r="H21" s="85"/>
      <c r="I21" s="85"/>
      <c r="J21" s="85"/>
      <c r="K21" s="85"/>
      <c r="L21" s="85"/>
      <c r="M21" s="85"/>
      <c r="N21" s="85"/>
      <c r="O21" s="154"/>
      <c r="P21" s="165"/>
      <c r="Q21" s="85"/>
      <c r="R21" s="582">
        <f t="shared" si="1"/>
        <v>0</v>
      </c>
      <c r="S21" s="583">
        <f t="shared" si="2"/>
        <v>0</v>
      </c>
      <c r="T21" s="580"/>
      <c r="V21" s="373"/>
      <c r="W21" s="373"/>
    </row>
    <row r="22" spans="1:23" ht="24" x14ac:dyDescent="0.25">
      <c r="A22" s="1936" t="s">
        <v>16</v>
      </c>
      <c r="B22" s="86" t="s">
        <v>367</v>
      </c>
      <c r="C22" s="134">
        <f t="shared" si="0"/>
        <v>100745.58485301565</v>
      </c>
      <c r="D22" s="135">
        <f>'ПРОЦ-сумма'!I23</f>
        <v>100000</v>
      </c>
      <c r="E22" s="135">
        <f>'ТРАНСП 1'!R26</f>
        <v>693.5105583864281</v>
      </c>
      <c r="F22" s="136">
        <f>'ТРАНСП 2'!R25</f>
        <v>52.074294629215458</v>
      </c>
      <c r="G22" s="137"/>
      <c r="H22" s="137"/>
      <c r="I22" s="137"/>
      <c r="J22" s="137"/>
      <c r="K22" s="137"/>
      <c r="L22" s="150">
        <f>'Балансы Ист'!O20/'Балансы Ист'!N16</f>
        <v>100</v>
      </c>
      <c r="M22" s="148">
        <f>C16*L22/L3</f>
        <v>248.52828433854788</v>
      </c>
      <c r="N22" s="137"/>
      <c r="O22" s="153"/>
      <c r="P22" s="159">
        <f>C22+M22</f>
        <v>100994.1131373542</v>
      </c>
      <c r="Q22" s="137"/>
      <c r="R22" s="582">
        <f t="shared" si="1"/>
        <v>248.52828433854788</v>
      </c>
      <c r="S22" s="583">
        <f t="shared" si="2"/>
        <v>248.52828433854788</v>
      </c>
      <c r="T22" s="580"/>
      <c r="U22" s="199"/>
      <c r="V22" s="373"/>
      <c r="W22" s="373"/>
    </row>
    <row r="23" spans="1:23" ht="24" x14ac:dyDescent="0.25">
      <c r="A23" s="1937"/>
      <c r="B23" s="86" t="s">
        <v>366</v>
      </c>
      <c r="C23" s="134">
        <f t="shared" si="0"/>
        <v>11840.022859833531</v>
      </c>
      <c r="D23" s="135">
        <f>'ПРОЦ-сумма'!I24</f>
        <v>10095.215424898834</v>
      </c>
      <c r="E23" s="135">
        <f>'ТРАНСП 1'!R27</f>
        <v>1603.9903067946234</v>
      </c>
      <c r="F23" s="136">
        <f>'ТРАНСП 2'!R26</f>
        <v>140.81712814007318</v>
      </c>
      <c r="G23" s="137"/>
      <c r="H23" s="137">
        <f>'Базы распределения накладных...'!C7</f>
        <v>1</v>
      </c>
      <c r="I23" s="142">
        <f>($C$5+$C$6)*H23/$H$3</f>
        <v>2529.7920978369211</v>
      </c>
      <c r="J23" s="137"/>
      <c r="K23" s="137"/>
      <c r="L23" s="137"/>
      <c r="M23" s="137"/>
      <c r="N23" s="147">
        <f>H23</f>
        <v>1</v>
      </c>
      <c r="O23" s="156">
        <f>($C$17+$C$18)*N23/$N$3</f>
        <v>7861.6100982560756</v>
      </c>
      <c r="P23" s="159">
        <f>C23+C24+I23+K23+M23+O23</f>
        <v>33976.232490861228</v>
      </c>
      <c r="Q23" s="148">
        <f>C22+C23+C24</f>
        <v>124330.41514778389</v>
      </c>
      <c r="R23" s="582">
        <f t="shared" si="1"/>
        <v>10391.402196092997</v>
      </c>
      <c r="S23" s="583">
        <f t="shared" si="2"/>
        <v>134721.81734387687</v>
      </c>
      <c r="T23" s="580"/>
      <c r="U23" s="199"/>
      <c r="V23" s="373"/>
      <c r="W23" s="373"/>
    </row>
    <row r="24" spans="1:23" ht="15.75" thickBot="1" x14ac:dyDescent="0.3">
      <c r="A24" s="1937"/>
      <c r="B24" s="86" t="s">
        <v>365</v>
      </c>
      <c r="C24" s="134">
        <f t="shared" si="0"/>
        <v>11744.807434934697</v>
      </c>
      <c r="D24" s="135">
        <f>'ПРОЦ-сумма'!I25</f>
        <v>10000</v>
      </c>
      <c r="E24" s="135">
        <f>'ТРАНСП 1'!R28</f>
        <v>1603.9903067946234</v>
      </c>
      <c r="F24" s="136">
        <f>'ТРАНСП 2'!R27</f>
        <v>140.81712814007318</v>
      </c>
      <c r="G24" s="85"/>
      <c r="H24" s="85"/>
      <c r="I24" s="85"/>
      <c r="J24" s="85"/>
      <c r="K24" s="85"/>
      <c r="L24" s="85"/>
      <c r="M24" s="85"/>
      <c r="N24" s="85"/>
      <c r="O24" s="154"/>
      <c r="P24" s="158"/>
      <c r="Q24" s="85"/>
      <c r="R24" s="582">
        <f t="shared" si="1"/>
        <v>0</v>
      </c>
      <c r="S24" s="583">
        <f t="shared" si="2"/>
        <v>0</v>
      </c>
      <c r="T24" s="580"/>
      <c r="V24" s="373"/>
      <c r="W24" s="373"/>
    </row>
    <row r="25" spans="1:23" ht="24" x14ac:dyDescent="0.25">
      <c r="A25" s="1938" t="s">
        <v>416</v>
      </c>
      <c r="B25" s="90" t="s">
        <v>479</v>
      </c>
      <c r="C25" s="134">
        <f t="shared" si="0"/>
        <v>845.5848530156436</v>
      </c>
      <c r="D25" s="135">
        <f>'ПРОЦ-сумма'!I26</f>
        <v>100</v>
      </c>
      <c r="E25" s="135">
        <f>'ТРАНСП 1'!R29</f>
        <v>693.5105583864281</v>
      </c>
      <c r="F25" s="136">
        <f>'ТРАНСП 2'!R28</f>
        <v>52.074294629215458</v>
      </c>
      <c r="G25" s="137"/>
      <c r="H25" s="137"/>
      <c r="I25" s="142">
        <f>($C$5+$C$6)*H25/$H$3</f>
        <v>0</v>
      </c>
      <c r="J25" s="137"/>
      <c r="K25" s="137"/>
      <c r="L25" s="137"/>
      <c r="M25" s="137"/>
      <c r="N25" s="137"/>
      <c r="O25" s="153"/>
      <c r="P25" s="159">
        <f>C25+I25+K25+O25</f>
        <v>845.5848530156436</v>
      </c>
      <c r="Q25" s="148">
        <f>C25</f>
        <v>845.5848530156436</v>
      </c>
      <c r="R25" s="582">
        <f t="shared" si="1"/>
        <v>0</v>
      </c>
      <c r="S25" s="583">
        <f t="shared" si="2"/>
        <v>845.5848530156436</v>
      </c>
      <c r="T25" s="580"/>
      <c r="U25" s="199"/>
      <c r="V25" s="373"/>
      <c r="W25" s="373"/>
    </row>
    <row r="26" spans="1:23" ht="36" x14ac:dyDescent="0.25">
      <c r="A26" s="1939"/>
      <c r="B26" s="90" t="s">
        <v>480</v>
      </c>
      <c r="C26" s="134">
        <f t="shared" si="0"/>
        <v>845.5848530156436</v>
      </c>
      <c r="D26" s="135">
        <f>'ПРОЦ-сумма'!I27</f>
        <v>100</v>
      </c>
      <c r="E26" s="135">
        <f>'ТРАНСП 1'!R30</f>
        <v>693.5105583864281</v>
      </c>
      <c r="F26" s="136">
        <f>'ТРАНСП 2'!R29</f>
        <v>52.074294629215458</v>
      </c>
      <c r="G26" s="137"/>
      <c r="H26" s="137"/>
      <c r="I26" s="142">
        <f>($C$5+$C$6)*H26/$H$3</f>
        <v>0</v>
      </c>
      <c r="J26" s="137"/>
      <c r="K26" s="137"/>
      <c r="L26" s="137"/>
      <c r="M26" s="137"/>
      <c r="N26" s="137"/>
      <c r="O26" s="153"/>
      <c r="P26" s="159">
        <f>C26+I26+K26+O26</f>
        <v>845.5848530156436</v>
      </c>
      <c r="Q26" s="148">
        <f>C26</f>
        <v>845.5848530156436</v>
      </c>
      <c r="R26" s="582">
        <f t="shared" si="1"/>
        <v>0</v>
      </c>
      <c r="S26" s="583">
        <f t="shared" si="2"/>
        <v>845.5848530156436</v>
      </c>
      <c r="T26" s="580"/>
      <c r="U26" s="199"/>
      <c r="V26" s="373"/>
      <c r="W26" s="373"/>
    </row>
    <row r="27" spans="1:23" ht="24" customHeight="1" x14ac:dyDescent="0.25">
      <c r="A27" s="1939"/>
      <c r="B27" s="90" t="s">
        <v>481</v>
      </c>
      <c r="C27" s="134">
        <f t="shared" si="0"/>
        <v>845.5848530156436</v>
      </c>
      <c r="D27" s="135">
        <f>'ПРОЦ-сумма'!I28</f>
        <v>100</v>
      </c>
      <c r="E27" s="135">
        <f>'ТРАНСП 1'!R31</f>
        <v>693.5105583864281</v>
      </c>
      <c r="F27" s="136">
        <f>'ТРАНСП 2'!R30</f>
        <v>52.074294629215458</v>
      </c>
      <c r="G27" s="137"/>
      <c r="H27" s="137"/>
      <c r="I27" s="142">
        <f>($C$5+$C$6)*H27/$H$3</f>
        <v>0</v>
      </c>
      <c r="J27" s="137"/>
      <c r="K27" s="137"/>
      <c r="L27" s="137"/>
      <c r="M27" s="137"/>
      <c r="N27" s="137"/>
      <c r="O27" s="153"/>
      <c r="P27" s="159">
        <f>C27+I27+K27+O27</f>
        <v>845.5848530156436</v>
      </c>
      <c r="Q27" s="148">
        <f>C27</f>
        <v>845.5848530156436</v>
      </c>
      <c r="R27" s="582">
        <f t="shared" si="1"/>
        <v>0</v>
      </c>
      <c r="S27" s="583">
        <f t="shared" si="2"/>
        <v>845.5848530156436</v>
      </c>
      <c r="T27" s="580"/>
      <c r="V27" s="373"/>
      <c r="W27" s="373"/>
    </row>
    <row r="28" spans="1:23" ht="36" x14ac:dyDescent="0.25">
      <c r="A28" s="1939"/>
      <c r="B28" s="89" t="s">
        <v>415</v>
      </c>
      <c r="C28" s="134">
        <f t="shared" si="0"/>
        <v>845.5848530156436</v>
      </c>
      <c r="D28" s="135">
        <f>'ПРОЦ-сумма'!I29</f>
        <v>100</v>
      </c>
      <c r="E28" s="135">
        <f>'ТРАНСП 1'!R32</f>
        <v>693.5105583864281</v>
      </c>
      <c r="F28" s="136">
        <f>'ТРАНСП 2'!R31</f>
        <v>52.074294629215458</v>
      </c>
      <c r="G28" s="137"/>
      <c r="H28" s="137"/>
      <c r="I28" s="142">
        <f>($C$5+$C$6)*H28/$H$3</f>
        <v>0</v>
      </c>
      <c r="J28" s="137"/>
      <c r="K28" s="137"/>
      <c r="L28" s="137"/>
      <c r="M28" s="137"/>
      <c r="N28" s="137"/>
      <c r="O28" s="153"/>
      <c r="P28" s="159">
        <f>C28+I28+K28+O28</f>
        <v>845.5848530156436</v>
      </c>
      <c r="Q28" s="148">
        <f>C28</f>
        <v>845.5848530156436</v>
      </c>
      <c r="R28" s="582">
        <f t="shared" si="1"/>
        <v>0</v>
      </c>
      <c r="S28" s="583">
        <f t="shared" si="2"/>
        <v>845.5848530156436</v>
      </c>
      <c r="T28" s="580"/>
      <c r="U28" s="198"/>
      <c r="V28" s="373"/>
      <c r="W28" s="373"/>
    </row>
    <row r="29" spans="1:23" ht="36.75" thickBot="1" x14ac:dyDescent="0.3">
      <c r="A29" s="1940"/>
      <c r="B29" s="89" t="s">
        <v>414</v>
      </c>
      <c r="C29" s="134">
        <f t="shared" si="0"/>
        <v>845.5848530156436</v>
      </c>
      <c r="D29" s="135">
        <f>'ПРОЦ-сумма'!I30</f>
        <v>100</v>
      </c>
      <c r="E29" s="135">
        <f>'ТРАНСП 1'!R33</f>
        <v>693.5105583864281</v>
      </c>
      <c r="F29" s="136">
        <f>'ТРАНСП 2'!R32</f>
        <v>52.074294629215458</v>
      </c>
      <c r="G29" s="137"/>
      <c r="H29" s="137"/>
      <c r="I29" s="142">
        <f>($C$5+$C$6)*H29/$H$3</f>
        <v>0</v>
      </c>
      <c r="J29" s="137"/>
      <c r="K29" s="137"/>
      <c r="L29" s="137"/>
      <c r="M29" s="137"/>
      <c r="N29" s="137"/>
      <c r="O29" s="153"/>
      <c r="P29" s="159">
        <f>C29+I29+K29+O29</f>
        <v>845.5848530156436</v>
      </c>
      <c r="Q29" s="148">
        <f>C29</f>
        <v>845.5848530156436</v>
      </c>
      <c r="R29" s="582">
        <f t="shared" si="1"/>
        <v>0</v>
      </c>
      <c r="S29" s="583">
        <f t="shared" si="2"/>
        <v>845.5848530156436</v>
      </c>
      <c r="T29" s="580"/>
      <c r="U29" s="198"/>
      <c r="V29" s="373"/>
      <c r="W29" s="373"/>
    </row>
    <row r="30" spans="1:23" ht="24" customHeight="1" x14ac:dyDescent="0.25">
      <c r="A30" s="1942" t="s">
        <v>413</v>
      </c>
      <c r="B30" s="86" t="s">
        <v>367</v>
      </c>
      <c r="C30" s="134">
        <f t="shared" si="0"/>
        <v>745.5848530156436</v>
      </c>
      <c r="D30" s="135">
        <f>'ПРОЦ-сумма'!I31</f>
        <v>0</v>
      </c>
      <c r="E30" s="135">
        <f>'ТРАНСП 1'!R34</f>
        <v>693.5105583864281</v>
      </c>
      <c r="F30" s="136">
        <f>'ТРАНСП 2'!R33</f>
        <v>52.074294629215458</v>
      </c>
      <c r="G30" s="85"/>
      <c r="H30" s="85"/>
      <c r="I30" s="85"/>
      <c r="J30" s="85"/>
      <c r="K30" s="85"/>
      <c r="L30" s="85"/>
      <c r="M30" s="85"/>
      <c r="N30" s="85"/>
      <c r="O30" s="154"/>
      <c r="P30" s="158"/>
      <c r="Q30" s="85"/>
      <c r="R30" s="582">
        <f t="shared" si="1"/>
        <v>0</v>
      </c>
      <c r="S30" s="583">
        <f t="shared" si="2"/>
        <v>0</v>
      </c>
      <c r="T30" s="580"/>
      <c r="V30" s="373"/>
      <c r="W30" s="373"/>
    </row>
    <row r="31" spans="1:23" ht="24" x14ac:dyDescent="0.25">
      <c r="A31" s="1943"/>
      <c r="B31" s="86" t="s">
        <v>366</v>
      </c>
      <c r="C31" s="134">
        <f t="shared" si="0"/>
        <v>840.80027791447719</v>
      </c>
      <c r="D31" s="135">
        <f>'ПРОЦ-сумма'!I32</f>
        <v>95.215424898833618</v>
      </c>
      <c r="E31" s="135">
        <f>'ТРАНСП 1'!R35</f>
        <v>693.5105583864281</v>
      </c>
      <c r="F31" s="136">
        <f>'ТРАНСП 2'!R34</f>
        <v>52.074294629215458</v>
      </c>
      <c r="G31" s="137"/>
      <c r="H31" s="137">
        <f>'Базы распределения накладных...'!C8</f>
        <v>1</v>
      </c>
      <c r="I31" s="142">
        <f>($C$5+$C$6)*H31/$H$3</f>
        <v>2529.7920978369211</v>
      </c>
      <c r="J31" s="137"/>
      <c r="K31" s="137"/>
      <c r="L31" s="137"/>
      <c r="M31" s="137"/>
      <c r="N31" s="137"/>
      <c r="O31" s="153"/>
      <c r="P31" s="159">
        <f>C30+C31+C32+I31+K31+M31+O31</f>
        <v>15860.98466370174</v>
      </c>
      <c r="Q31" s="148">
        <f>C30+C31+C32</f>
        <v>13331.192565864818</v>
      </c>
      <c r="R31" s="582">
        <f t="shared" si="1"/>
        <v>2529.7920978369211</v>
      </c>
      <c r="S31" s="583">
        <f t="shared" si="2"/>
        <v>15860.98466370174</v>
      </c>
      <c r="T31" s="580"/>
      <c r="V31" s="373"/>
      <c r="W31" s="373"/>
    </row>
    <row r="32" spans="1:23" x14ac:dyDescent="0.25">
      <c r="A32" s="1944"/>
      <c r="B32" s="86" t="s">
        <v>365</v>
      </c>
      <c r="C32" s="134">
        <f t="shared" si="0"/>
        <v>11744.807434934697</v>
      </c>
      <c r="D32" s="135">
        <f>'ПРОЦ-сумма'!I33</f>
        <v>10000</v>
      </c>
      <c r="E32" s="135">
        <f>'ТРАНСП 1'!R36</f>
        <v>1603.9903067946234</v>
      </c>
      <c r="F32" s="136">
        <f>'ТРАНСП 2'!R35</f>
        <v>140.81712814007318</v>
      </c>
      <c r="G32" s="85"/>
      <c r="H32" s="85"/>
      <c r="I32" s="85"/>
      <c r="J32" s="85"/>
      <c r="K32" s="85"/>
      <c r="L32" s="85"/>
      <c r="M32" s="85"/>
      <c r="N32" s="85"/>
      <c r="O32" s="154"/>
      <c r="P32" s="158"/>
      <c r="Q32" s="85"/>
      <c r="R32" s="582">
        <f t="shared" si="1"/>
        <v>0</v>
      </c>
      <c r="S32" s="583">
        <f t="shared" si="2"/>
        <v>0</v>
      </c>
      <c r="T32" s="580"/>
      <c r="V32" s="373"/>
      <c r="W32" s="373"/>
    </row>
    <row r="33" spans="1:23" ht="24" customHeight="1" x14ac:dyDescent="0.25">
      <c r="A33" s="1942" t="s">
        <v>412</v>
      </c>
      <c r="B33" s="86" t="s">
        <v>367</v>
      </c>
      <c r="C33" s="134">
        <f t="shared" si="0"/>
        <v>745.5848530156436</v>
      </c>
      <c r="D33" s="135">
        <f>'ПРОЦ-сумма'!I34</f>
        <v>0</v>
      </c>
      <c r="E33" s="135">
        <f>'ТРАНСП 1'!R37</f>
        <v>693.5105583864281</v>
      </c>
      <c r="F33" s="136">
        <f>'ТРАНСП 2'!R36</f>
        <v>52.074294629215458</v>
      </c>
      <c r="G33" s="85"/>
      <c r="H33" s="85"/>
      <c r="I33" s="85"/>
      <c r="J33" s="85"/>
      <c r="K33" s="85"/>
      <c r="L33" s="85"/>
      <c r="M33" s="85"/>
      <c r="N33" s="85"/>
      <c r="O33" s="154"/>
      <c r="P33" s="158"/>
      <c r="Q33" s="85"/>
      <c r="R33" s="582">
        <f t="shared" si="1"/>
        <v>0</v>
      </c>
      <c r="S33" s="583">
        <f t="shared" si="2"/>
        <v>0</v>
      </c>
      <c r="T33" s="580"/>
      <c r="V33" s="373"/>
      <c r="W33" s="373"/>
    </row>
    <row r="34" spans="1:23" ht="24" x14ac:dyDescent="0.25">
      <c r="A34" s="1943"/>
      <c r="B34" s="86" t="s">
        <v>366</v>
      </c>
      <c r="C34" s="134">
        <f t="shared" si="0"/>
        <v>840.80027791447719</v>
      </c>
      <c r="D34" s="135">
        <f>'ПРОЦ-сумма'!I35</f>
        <v>95.215424898833618</v>
      </c>
      <c r="E34" s="135">
        <f>'ТРАНСП 1'!R38</f>
        <v>693.5105583864281</v>
      </c>
      <c r="F34" s="136">
        <f>'ТРАНСП 2'!R37</f>
        <v>52.074294629215458</v>
      </c>
      <c r="G34" s="137"/>
      <c r="H34" s="137">
        <f>'Базы распределения накладных...'!C9</f>
        <v>1</v>
      </c>
      <c r="I34" s="142">
        <f>($C$5+$C$6)*H34/$H$3</f>
        <v>2529.7920978369211</v>
      </c>
      <c r="J34" s="137"/>
      <c r="K34" s="137"/>
      <c r="L34" s="137"/>
      <c r="M34" s="137"/>
      <c r="N34" s="137"/>
      <c r="O34" s="153"/>
      <c r="P34" s="159">
        <f>C33+C34+C35+I34+K34+M34+O34</f>
        <v>15860.98466370174</v>
      </c>
      <c r="Q34" s="148">
        <f>C33+C34+C35</f>
        <v>13331.192565864818</v>
      </c>
      <c r="R34" s="582">
        <f t="shared" si="1"/>
        <v>2529.7920978369211</v>
      </c>
      <c r="S34" s="583">
        <f t="shared" si="2"/>
        <v>15860.98466370174</v>
      </c>
      <c r="T34" s="580"/>
      <c r="V34" s="373"/>
      <c r="W34" s="373"/>
    </row>
    <row r="35" spans="1:23" x14ac:dyDescent="0.25">
      <c r="A35" s="1944"/>
      <c r="B35" s="86" t="s">
        <v>365</v>
      </c>
      <c r="C35" s="134">
        <f t="shared" si="0"/>
        <v>11744.807434934697</v>
      </c>
      <c r="D35" s="135">
        <f>'ПРОЦ-сумма'!I36</f>
        <v>10000</v>
      </c>
      <c r="E35" s="135">
        <f>'ТРАНСП 1'!R39</f>
        <v>1603.9903067946234</v>
      </c>
      <c r="F35" s="136">
        <f>'ТРАНСП 2'!R38</f>
        <v>140.81712814007318</v>
      </c>
      <c r="G35" s="85"/>
      <c r="H35" s="85"/>
      <c r="I35" s="85"/>
      <c r="J35" s="85"/>
      <c r="K35" s="85"/>
      <c r="L35" s="85"/>
      <c r="M35" s="85"/>
      <c r="N35" s="85"/>
      <c r="O35" s="154"/>
      <c r="P35" s="158"/>
      <c r="Q35" s="85"/>
      <c r="R35" s="582">
        <f t="shared" si="1"/>
        <v>0</v>
      </c>
      <c r="S35" s="583">
        <f t="shared" si="2"/>
        <v>0</v>
      </c>
      <c r="T35" s="580"/>
      <c r="V35" s="373"/>
      <c r="W35" s="373"/>
    </row>
    <row r="36" spans="1:23" ht="24" customHeight="1" x14ac:dyDescent="0.25">
      <c r="A36" s="1942" t="s">
        <v>411</v>
      </c>
      <c r="B36" s="86" t="s">
        <v>367</v>
      </c>
      <c r="C36" s="134">
        <f t="shared" si="0"/>
        <v>745.5848530156436</v>
      </c>
      <c r="D36" s="135">
        <f>'ПРОЦ-сумма'!I37</f>
        <v>0</v>
      </c>
      <c r="E36" s="135">
        <f>'ТРАНСП 1'!R40</f>
        <v>693.5105583864281</v>
      </c>
      <c r="F36" s="136">
        <f>'ТРАНСП 2'!R39</f>
        <v>52.074294629215458</v>
      </c>
      <c r="G36" s="85"/>
      <c r="H36" s="85"/>
      <c r="I36" s="85"/>
      <c r="J36" s="85"/>
      <c r="K36" s="85"/>
      <c r="L36" s="85"/>
      <c r="M36" s="85"/>
      <c r="N36" s="85"/>
      <c r="O36" s="154"/>
      <c r="P36" s="158"/>
      <c r="Q36" s="85"/>
      <c r="R36" s="582">
        <f t="shared" si="1"/>
        <v>0</v>
      </c>
      <c r="S36" s="583">
        <f t="shared" si="2"/>
        <v>0</v>
      </c>
      <c r="T36" s="580"/>
      <c r="V36" s="373"/>
      <c r="W36" s="373"/>
    </row>
    <row r="37" spans="1:23" ht="24" x14ac:dyDescent="0.25">
      <c r="A37" s="1943"/>
      <c r="B37" s="86" t="s">
        <v>366</v>
      </c>
      <c r="C37" s="134">
        <f t="shared" si="0"/>
        <v>840.80027791447719</v>
      </c>
      <c r="D37" s="135">
        <f>'ПРОЦ-сумма'!I38</f>
        <v>95.215424898833618</v>
      </c>
      <c r="E37" s="135">
        <f>'ТРАНСП 1'!R41</f>
        <v>693.5105583864281</v>
      </c>
      <c r="F37" s="136">
        <f>'ТРАНСП 2'!R40</f>
        <v>52.074294629215458</v>
      </c>
      <c r="G37" s="137"/>
      <c r="H37" s="137">
        <f>'Базы распределения накладных...'!C10</f>
        <v>1</v>
      </c>
      <c r="I37" s="142">
        <f>($C$5+$C$6)*H37/$H$3</f>
        <v>2529.7920978369211</v>
      </c>
      <c r="J37" s="137"/>
      <c r="K37" s="137"/>
      <c r="L37" s="137"/>
      <c r="M37" s="137"/>
      <c r="N37" s="137"/>
      <c r="O37" s="153"/>
      <c r="P37" s="159">
        <f>C36+C37+C38+I37+K37+M37+O37</f>
        <v>15860.98466370174</v>
      </c>
      <c r="Q37" s="148">
        <f>C36+C37+C38</f>
        <v>13331.192565864818</v>
      </c>
      <c r="R37" s="582">
        <f t="shared" si="1"/>
        <v>2529.7920978369211</v>
      </c>
      <c r="S37" s="583">
        <f t="shared" si="2"/>
        <v>15860.98466370174</v>
      </c>
      <c r="T37" s="580"/>
      <c r="V37" s="373"/>
      <c r="W37" s="373"/>
    </row>
    <row r="38" spans="1:23" x14ac:dyDescent="0.25">
      <c r="A38" s="1944"/>
      <c r="B38" s="86" t="s">
        <v>365</v>
      </c>
      <c r="C38" s="134">
        <f t="shared" si="0"/>
        <v>11744.807434934697</v>
      </c>
      <c r="D38" s="135">
        <f>'ПРОЦ-сумма'!I39</f>
        <v>10000</v>
      </c>
      <c r="E38" s="135">
        <f>'ТРАНСП 1'!R42</f>
        <v>1603.9903067946234</v>
      </c>
      <c r="F38" s="136">
        <f>'ТРАНСП 2'!R41</f>
        <v>140.81712814007318</v>
      </c>
      <c r="G38" s="85"/>
      <c r="H38" s="85"/>
      <c r="I38" s="85"/>
      <c r="J38" s="85"/>
      <c r="K38" s="85"/>
      <c r="L38" s="85"/>
      <c r="M38" s="85"/>
      <c r="N38" s="85"/>
      <c r="O38" s="154"/>
      <c r="P38" s="158"/>
      <c r="Q38" s="85"/>
      <c r="R38" s="582">
        <f t="shared" si="1"/>
        <v>0</v>
      </c>
      <c r="S38" s="583">
        <f t="shared" si="2"/>
        <v>0</v>
      </c>
      <c r="T38" s="580"/>
      <c r="V38" s="373"/>
      <c r="W38" s="373"/>
    </row>
    <row r="39" spans="1:23" ht="24" customHeight="1" x14ac:dyDescent="0.25">
      <c r="A39" s="1942" t="s">
        <v>410</v>
      </c>
      <c r="B39" s="86" t="s">
        <v>367</v>
      </c>
      <c r="C39" s="134">
        <f t="shared" si="0"/>
        <v>745.5848530156436</v>
      </c>
      <c r="D39" s="135">
        <f>'ПРОЦ-сумма'!I40</f>
        <v>0</v>
      </c>
      <c r="E39" s="135">
        <f>'ТРАНСП 1'!R43</f>
        <v>693.5105583864281</v>
      </c>
      <c r="F39" s="136">
        <f>'ТРАНСП 2'!R42</f>
        <v>52.074294629215458</v>
      </c>
      <c r="G39" s="85"/>
      <c r="H39" s="85"/>
      <c r="I39" s="85"/>
      <c r="J39" s="85"/>
      <c r="K39" s="85"/>
      <c r="L39" s="85"/>
      <c r="M39" s="85"/>
      <c r="N39" s="85"/>
      <c r="O39" s="154"/>
      <c r="P39" s="158"/>
      <c r="Q39" s="85"/>
      <c r="R39" s="582">
        <f t="shared" si="1"/>
        <v>0</v>
      </c>
      <c r="S39" s="583">
        <f t="shared" si="2"/>
        <v>0</v>
      </c>
      <c r="T39" s="580"/>
      <c r="V39" s="373"/>
      <c r="W39" s="373"/>
    </row>
    <row r="40" spans="1:23" ht="24" x14ac:dyDescent="0.25">
      <c r="A40" s="1943"/>
      <c r="B40" s="86" t="s">
        <v>366</v>
      </c>
      <c r="C40" s="134">
        <f t="shared" si="0"/>
        <v>840.80027791447719</v>
      </c>
      <c r="D40" s="135">
        <f>'ПРОЦ-сумма'!I41</f>
        <v>95.215424898833618</v>
      </c>
      <c r="E40" s="135">
        <f>'ТРАНСП 1'!R44</f>
        <v>693.5105583864281</v>
      </c>
      <c r="F40" s="136">
        <f>'ТРАНСП 2'!R43</f>
        <v>52.074294629215458</v>
      </c>
      <c r="G40" s="137"/>
      <c r="H40" s="137">
        <f>'Базы распределения накладных...'!C11</f>
        <v>1</v>
      </c>
      <c r="I40" s="142">
        <f>($C$5+$C$6)*H40/$H$3</f>
        <v>2529.7920978369211</v>
      </c>
      <c r="J40" s="137"/>
      <c r="K40" s="137"/>
      <c r="L40" s="137"/>
      <c r="M40" s="137"/>
      <c r="N40" s="137"/>
      <c r="O40" s="153"/>
      <c r="P40" s="159">
        <f>C39+C40+C41+I40+K40+M40+O40</f>
        <v>15860.98466370174</v>
      </c>
      <c r="Q40" s="148">
        <f>C39+C40+C41</f>
        <v>13331.192565864818</v>
      </c>
      <c r="R40" s="582">
        <f t="shared" si="1"/>
        <v>2529.7920978369211</v>
      </c>
      <c r="S40" s="583">
        <f t="shared" si="2"/>
        <v>15860.98466370174</v>
      </c>
      <c r="T40" s="580"/>
      <c r="V40" s="373"/>
      <c r="W40" s="373"/>
    </row>
    <row r="41" spans="1:23" x14ac:dyDescent="0.25">
      <c r="A41" s="1944"/>
      <c r="B41" s="86" t="s">
        <v>365</v>
      </c>
      <c r="C41" s="134">
        <f t="shared" si="0"/>
        <v>11744.807434934697</v>
      </c>
      <c r="D41" s="135">
        <f>'ПРОЦ-сумма'!I42</f>
        <v>10000</v>
      </c>
      <c r="E41" s="135">
        <f>'ТРАНСП 1'!R45</f>
        <v>1603.9903067946234</v>
      </c>
      <c r="F41" s="136">
        <f>'ТРАНСП 2'!R44</f>
        <v>140.81712814007318</v>
      </c>
      <c r="G41" s="85"/>
      <c r="H41" s="85"/>
      <c r="I41" s="85"/>
      <c r="J41" s="85"/>
      <c r="K41" s="85"/>
      <c r="L41" s="85"/>
      <c r="M41" s="85"/>
      <c r="N41" s="85"/>
      <c r="O41" s="154"/>
      <c r="P41" s="158"/>
      <c r="Q41" s="85"/>
      <c r="R41" s="582">
        <f t="shared" si="1"/>
        <v>0</v>
      </c>
      <c r="S41" s="583">
        <f t="shared" si="2"/>
        <v>0</v>
      </c>
      <c r="T41" s="580"/>
      <c r="V41" s="373"/>
      <c r="W41" s="373"/>
    </row>
    <row r="42" spans="1:23" ht="24" customHeight="1" x14ac:dyDescent="0.25">
      <c r="A42" s="1936" t="s">
        <v>409</v>
      </c>
      <c r="B42" s="86" t="s">
        <v>367</v>
      </c>
      <c r="C42" s="134">
        <f t="shared" si="0"/>
        <v>745.5848530156436</v>
      </c>
      <c r="D42" s="135">
        <f>'ПРОЦ-сумма'!I43</f>
        <v>0</v>
      </c>
      <c r="E42" s="135">
        <f>'ТРАНСП 1'!R46</f>
        <v>693.5105583864281</v>
      </c>
      <c r="F42" s="136">
        <f>'ТРАНСП 2'!R45</f>
        <v>52.074294629215458</v>
      </c>
      <c r="G42" s="85"/>
      <c r="H42" s="85"/>
      <c r="I42" s="85"/>
      <c r="J42" s="85"/>
      <c r="K42" s="85"/>
      <c r="L42" s="85"/>
      <c r="M42" s="85"/>
      <c r="N42" s="85"/>
      <c r="O42" s="154"/>
      <c r="P42" s="158"/>
      <c r="Q42" s="85"/>
      <c r="R42" s="582">
        <f t="shared" si="1"/>
        <v>0</v>
      </c>
      <c r="S42" s="583">
        <f t="shared" si="2"/>
        <v>0</v>
      </c>
      <c r="T42" s="580"/>
      <c r="V42" s="373"/>
      <c r="W42" s="373"/>
    </row>
    <row r="43" spans="1:23" ht="24" x14ac:dyDescent="0.25">
      <c r="A43" s="1937"/>
      <c r="B43" s="86" t="s">
        <v>366</v>
      </c>
      <c r="C43" s="134">
        <f t="shared" si="0"/>
        <v>11840.022859833531</v>
      </c>
      <c r="D43" s="135">
        <f>'ПРОЦ-сумма'!I44</f>
        <v>10095.215424898834</v>
      </c>
      <c r="E43" s="135">
        <f>'ТРАНСП 1'!R47</f>
        <v>1603.9903067946234</v>
      </c>
      <c r="F43" s="136">
        <f>'ТРАНСП 2'!R46</f>
        <v>140.81712814007318</v>
      </c>
      <c r="G43" s="137"/>
      <c r="H43" s="137">
        <f>'Базы распределения накладных...'!C12</f>
        <v>1</v>
      </c>
      <c r="I43" s="142">
        <f>($C$5+$C$6)*H43/$H$3</f>
        <v>2529.7920978369211</v>
      </c>
      <c r="J43" s="137"/>
      <c r="K43" s="137"/>
      <c r="L43" s="137"/>
      <c r="M43" s="137"/>
      <c r="N43" s="137"/>
      <c r="O43" s="153"/>
      <c r="P43" s="159">
        <f>C42+C43+C44+I43+K43+M43+O43</f>
        <v>26860.207245620793</v>
      </c>
      <c r="Q43" s="148">
        <f>C42+C43+C44</f>
        <v>24330.415147783871</v>
      </c>
      <c r="R43" s="582">
        <f t="shared" si="1"/>
        <v>2529.7920978369211</v>
      </c>
      <c r="S43" s="583">
        <f t="shared" si="2"/>
        <v>26860.207245620793</v>
      </c>
      <c r="T43" s="580"/>
      <c r="U43" s="198"/>
      <c r="V43" s="373"/>
      <c r="W43" s="373"/>
    </row>
    <row r="44" spans="1:23" x14ac:dyDescent="0.25">
      <c r="A44" s="1941"/>
      <c r="B44" s="86" t="s">
        <v>365</v>
      </c>
      <c r="C44" s="134">
        <f t="shared" si="0"/>
        <v>11744.807434934697</v>
      </c>
      <c r="D44" s="135">
        <f>'ПРОЦ-сумма'!I45</f>
        <v>10000</v>
      </c>
      <c r="E44" s="135">
        <f>'ТРАНСП 1'!R48</f>
        <v>1603.9903067946234</v>
      </c>
      <c r="F44" s="136">
        <f>'ТРАНСП 2'!R47</f>
        <v>140.81712814007318</v>
      </c>
      <c r="G44" s="85"/>
      <c r="H44" s="85"/>
      <c r="I44" s="85"/>
      <c r="J44" s="85"/>
      <c r="K44" s="85"/>
      <c r="L44" s="85"/>
      <c r="M44" s="85"/>
      <c r="N44" s="85"/>
      <c r="O44" s="154"/>
      <c r="P44" s="158"/>
      <c r="Q44" s="85"/>
      <c r="R44" s="582">
        <f t="shared" si="1"/>
        <v>0</v>
      </c>
      <c r="S44" s="583">
        <f t="shared" si="2"/>
        <v>0</v>
      </c>
      <c r="T44" s="580"/>
      <c r="U44" s="198"/>
      <c r="V44" s="373"/>
      <c r="W44" s="373"/>
    </row>
    <row r="45" spans="1:23" ht="24" x14ac:dyDescent="0.25">
      <c r="A45" s="1936" t="s">
        <v>408</v>
      </c>
      <c r="B45" s="86" t="s">
        <v>367</v>
      </c>
      <c r="C45" s="134">
        <f t="shared" si="0"/>
        <v>745.5848530156436</v>
      </c>
      <c r="D45" s="135">
        <f>'ПРОЦ-сумма'!I46</f>
        <v>0</v>
      </c>
      <c r="E45" s="135">
        <f>'ТРАНСП 1'!R49</f>
        <v>693.5105583864281</v>
      </c>
      <c r="F45" s="136">
        <f>'ТРАНСП 2'!R48</f>
        <v>52.074294629215458</v>
      </c>
      <c r="G45" s="85"/>
      <c r="H45" s="85"/>
      <c r="I45" s="85"/>
      <c r="J45" s="85"/>
      <c r="K45" s="85"/>
      <c r="L45" s="85"/>
      <c r="M45" s="85"/>
      <c r="N45" s="85"/>
      <c r="O45" s="154"/>
      <c r="P45" s="158"/>
      <c r="Q45" s="85"/>
      <c r="R45" s="582">
        <f t="shared" si="1"/>
        <v>0</v>
      </c>
      <c r="S45" s="583">
        <f t="shared" si="2"/>
        <v>0</v>
      </c>
      <c r="T45" s="580"/>
      <c r="U45" s="584"/>
      <c r="V45" s="373"/>
      <c r="W45" s="373"/>
    </row>
    <row r="46" spans="1:23" ht="24" x14ac:dyDescent="0.25">
      <c r="A46" s="1937"/>
      <c r="B46" s="86" t="s">
        <v>366</v>
      </c>
      <c r="C46" s="134">
        <f t="shared" si="0"/>
        <v>11840.022859833531</v>
      </c>
      <c r="D46" s="135">
        <f>'ПРОЦ-сумма'!I47</f>
        <v>10095.215424898834</v>
      </c>
      <c r="E46" s="135">
        <f>'ТРАНСП 1'!R50</f>
        <v>1603.9903067946234</v>
      </c>
      <c r="F46" s="136">
        <f>'ТРАНСП 2'!R49</f>
        <v>140.81712814007318</v>
      </c>
      <c r="G46" s="137"/>
      <c r="H46" s="137">
        <f>'Базы распределения накладных...'!C13</f>
        <v>1</v>
      </c>
      <c r="I46" s="142">
        <f>($C$5+$C$6)*H46/$H$3</f>
        <v>2529.7920978369211</v>
      </c>
      <c r="J46" s="137"/>
      <c r="K46" s="137"/>
      <c r="L46" s="137"/>
      <c r="M46" s="137"/>
      <c r="N46" s="137"/>
      <c r="O46" s="153"/>
      <c r="P46" s="159">
        <f>C45+C46+C47+I46+K46+M46+O46</f>
        <v>26860.207245620793</v>
      </c>
      <c r="Q46" s="148">
        <f>C45+C46+C47</f>
        <v>24330.415147783871</v>
      </c>
      <c r="R46" s="582">
        <f t="shared" si="1"/>
        <v>2529.7920978369211</v>
      </c>
      <c r="S46" s="583">
        <f t="shared" si="2"/>
        <v>26860.207245620793</v>
      </c>
      <c r="T46" s="386"/>
      <c r="U46" s="386"/>
      <c r="V46" s="373"/>
      <c r="W46" s="373"/>
    </row>
    <row r="47" spans="1:23" x14ac:dyDescent="0.25">
      <c r="A47" s="1937"/>
      <c r="B47" s="86" t="s">
        <v>365</v>
      </c>
      <c r="C47" s="134">
        <f t="shared" si="0"/>
        <v>11744.807434934697</v>
      </c>
      <c r="D47" s="135">
        <f>'ПРОЦ-сумма'!I48</f>
        <v>10000</v>
      </c>
      <c r="E47" s="135">
        <f>'ТРАНСП 1'!R51</f>
        <v>1603.9903067946234</v>
      </c>
      <c r="F47" s="136">
        <f>'ТРАНСП 2'!R50</f>
        <v>140.81712814007318</v>
      </c>
      <c r="G47" s="85"/>
      <c r="H47" s="85"/>
      <c r="I47" s="85"/>
      <c r="J47" s="85"/>
      <c r="K47" s="85"/>
      <c r="L47" s="85"/>
      <c r="M47" s="85"/>
      <c r="N47" s="85"/>
      <c r="O47" s="154"/>
      <c r="P47" s="158"/>
      <c r="Q47" s="85"/>
      <c r="R47" s="582">
        <f t="shared" si="1"/>
        <v>0</v>
      </c>
      <c r="S47" s="583">
        <f t="shared" si="2"/>
        <v>0</v>
      </c>
      <c r="T47" s="386"/>
      <c r="U47" s="386"/>
      <c r="V47" s="373"/>
      <c r="W47" s="373"/>
    </row>
    <row r="48" spans="1:23" s="493" customFormat="1" x14ac:dyDescent="0.25">
      <c r="A48" s="491"/>
      <c r="B48" s="131" t="s">
        <v>364</v>
      </c>
      <c r="C48" s="180">
        <f t="shared" si="0"/>
        <v>118925.75068786072</v>
      </c>
      <c r="D48" s="139">
        <f>'ПРОЦ-сумма'!I49</f>
        <v>100000.47607712449</v>
      </c>
      <c r="E48" s="139">
        <f>'ТРАНСП 1'!R52</f>
        <v>17369.148545152657</v>
      </c>
      <c r="F48" s="140">
        <f>'ТРАНСП 2'!R51</f>
        <v>1556.1260655835815</v>
      </c>
      <c r="G48" s="100"/>
      <c r="H48" s="100"/>
      <c r="I48" s="143">
        <f>($C$5+$C$6)*H48/$H$3</f>
        <v>0</v>
      </c>
      <c r="J48" s="100"/>
      <c r="K48" s="100"/>
      <c r="L48" s="100"/>
      <c r="M48" s="100"/>
      <c r="N48" s="100"/>
      <c r="O48" s="157"/>
      <c r="P48" s="159">
        <f>C48+I48+K48+M48+O48</f>
        <v>118925.75068786072</v>
      </c>
      <c r="Q48" s="164">
        <f>C48</f>
        <v>118925.75068786072</v>
      </c>
      <c r="R48" s="582">
        <f t="shared" si="1"/>
        <v>0</v>
      </c>
      <c r="S48" s="583">
        <f t="shared" si="2"/>
        <v>118925.75068786072</v>
      </c>
      <c r="T48" s="492"/>
      <c r="U48" s="492"/>
    </row>
    <row r="49" spans="2:18" x14ac:dyDescent="0.25">
      <c r="B49" s="585" t="s">
        <v>420</v>
      </c>
      <c r="C49" s="586">
        <f>SUM(C5:C48)</f>
        <v>573503.36695449869</v>
      </c>
      <c r="D49" s="587">
        <f>SUM(D5:D48)</f>
        <v>502533.4920257082</v>
      </c>
      <c r="E49" s="587">
        <f>SUM(E5:E48)</f>
        <v>65399.697523932948</v>
      </c>
      <c r="F49" s="587">
        <f>SUM(F5:F48)</f>
        <v>5570.1774048569987</v>
      </c>
      <c r="I49" s="586">
        <f>SUM(I11:I48)</f>
        <v>23780.045719667065</v>
      </c>
      <c r="K49" s="586">
        <f>SUM(K11:K48)</f>
        <v>13431.192565864818</v>
      </c>
      <c r="M49" s="586">
        <f>SUM(M19:M48)</f>
        <v>745.5848530156436</v>
      </c>
      <c r="O49" s="586">
        <f>SUM(O19:O48)</f>
        <v>23584.830294768228</v>
      </c>
      <c r="P49" s="586">
        <f>SUM(P11:P48)</f>
        <v>573503.36695449823</v>
      </c>
      <c r="Q49" s="586">
        <f>SUM(Q11:Q48)</f>
        <v>511961.71352118254</v>
      </c>
      <c r="R49" s="586"/>
    </row>
    <row r="50" spans="2:18" x14ac:dyDescent="0.25">
      <c r="P50" s="391">
        <f>P49-P48</f>
        <v>454577.61626663752</v>
      </c>
    </row>
    <row r="51" spans="2:18" x14ac:dyDescent="0.25">
      <c r="F51" s="588">
        <f>E49+F49</f>
        <v>70969.874928789941</v>
      </c>
    </row>
    <row r="52" spans="2:18" x14ac:dyDescent="0.25">
      <c r="M52" s="586">
        <f>SUM(I49:O49)</f>
        <v>61541.653433315762</v>
      </c>
      <c r="Q52" s="391">
        <f>Q49+M52</f>
        <v>573503.36695449834</v>
      </c>
    </row>
  </sheetData>
  <sheetProtection password="CDB4" sheet="1" objects="1" scenarios="1"/>
  <mergeCells count="15">
    <mergeCell ref="C2:F2"/>
    <mergeCell ref="A5:A6"/>
    <mergeCell ref="A7:A9"/>
    <mergeCell ref="A10:A12"/>
    <mergeCell ref="A13:A15"/>
    <mergeCell ref="A16:A18"/>
    <mergeCell ref="A42:A44"/>
    <mergeCell ref="A45:A47"/>
    <mergeCell ref="A19:A21"/>
    <mergeCell ref="A22:A24"/>
    <mergeCell ref="A25:A29"/>
    <mergeCell ref="A30:A32"/>
    <mergeCell ref="A33:A35"/>
    <mergeCell ref="A36:A38"/>
    <mergeCell ref="A39:A41"/>
  </mergeCells>
  <conditionalFormatting sqref="B7:B9">
    <cfRule type="cellIs" dxfId="21" priority="22" operator="equal">
      <formula>0</formula>
    </cfRule>
  </conditionalFormatting>
  <conditionalFormatting sqref="B10:B12">
    <cfRule type="cellIs" dxfId="20" priority="21" operator="equal">
      <formula>0</formula>
    </cfRule>
  </conditionalFormatting>
  <conditionalFormatting sqref="B14:B15">
    <cfRule type="cellIs" dxfId="19" priority="20" operator="equal">
      <formula>0</formula>
    </cfRule>
  </conditionalFormatting>
  <conditionalFormatting sqref="B17:B18">
    <cfRule type="cellIs" dxfId="18" priority="19" operator="equal">
      <formula>0</formula>
    </cfRule>
  </conditionalFormatting>
  <conditionalFormatting sqref="B20:B21">
    <cfRule type="cellIs" dxfId="17" priority="18" operator="equal">
      <formula>0</formula>
    </cfRule>
  </conditionalFormatting>
  <conditionalFormatting sqref="B23:B24">
    <cfRule type="cellIs" dxfId="16" priority="17" operator="equal">
      <formula>0</formula>
    </cfRule>
  </conditionalFormatting>
  <conditionalFormatting sqref="B31:B32">
    <cfRule type="cellIs" dxfId="15" priority="16" operator="equal">
      <formula>0</formula>
    </cfRule>
  </conditionalFormatting>
  <conditionalFormatting sqref="B40:B41">
    <cfRule type="cellIs" dxfId="14" priority="15" operator="equal">
      <formula>0</formula>
    </cfRule>
  </conditionalFormatting>
  <conditionalFormatting sqref="B46:B47">
    <cfRule type="cellIs" dxfId="13" priority="14" operator="equal">
      <formula>0</formula>
    </cfRule>
  </conditionalFormatting>
  <conditionalFormatting sqref="B16">
    <cfRule type="cellIs" dxfId="12" priority="13" operator="equal">
      <formula>0</formula>
    </cfRule>
  </conditionalFormatting>
  <conditionalFormatting sqref="B19">
    <cfRule type="cellIs" dxfId="11" priority="12" operator="equal">
      <formula>0</formula>
    </cfRule>
  </conditionalFormatting>
  <conditionalFormatting sqref="B13">
    <cfRule type="cellIs" dxfId="10" priority="7" operator="equal">
      <formula>0</formula>
    </cfRule>
  </conditionalFormatting>
  <conditionalFormatting sqref="B22">
    <cfRule type="cellIs" dxfId="9" priority="11" operator="equal">
      <formula>0</formula>
    </cfRule>
  </conditionalFormatting>
  <conditionalFormatting sqref="B30">
    <cfRule type="cellIs" dxfId="8" priority="10" operator="equal">
      <formula>0</formula>
    </cfRule>
  </conditionalFormatting>
  <conditionalFormatting sqref="B39">
    <cfRule type="cellIs" dxfId="7" priority="9" operator="equal">
      <formula>0</formula>
    </cfRule>
  </conditionalFormatting>
  <conditionalFormatting sqref="B45">
    <cfRule type="cellIs" dxfId="6" priority="8" operator="equal">
      <formula>0</formula>
    </cfRule>
  </conditionalFormatting>
  <conditionalFormatting sqref="B34:B35">
    <cfRule type="cellIs" dxfId="5" priority="6" operator="equal">
      <formula>0</formula>
    </cfRule>
  </conditionalFormatting>
  <conditionalFormatting sqref="B33">
    <cfRule type="cellIs" dxfId="4" priority="5" operator="equal">
      <formula>0</formula>
    </cfRule>
  </conditionalFormatting>
  <conditionalFormatting sqref="B37:B38">
    <cfRule type="cellIs" dxfId="3" priority="4" operator="equal">
      <formula>0</formula>
    </cfRule>
  </conditionalFormatting>
  <conditionalFormatting sqref="B36">
    <cfRule type="cellIs" dxfId="2" priority="3" operator="equal">
      <formula>0</formula>
    </cfRule>
  </conditionalFormatting>
  <conditionalFormatting sqref="B43:B44">
    <cfRule type="cellIs" dxfId="1" priority="2" operator="equal">
      <formula>0</formula>
    </cfRule>
  </conditionalFormatting>
  <conditionalFormatting sqref="B42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" sqref="F1"/>
    </sheetView>
  </sheetViews>
  <sheetFormatPr defaultRowHeight="15" x14ac:dyDescent="0.25"/>
  <cols>
    <col min="1" max="1" width="201" customWidth="1"/>
  </cols>
  <sheetData>
    <row r="1" spans="1:1" ht="409.5" customHeight="1" x14ac:dyDescent="0.25">
      <c r="A1" s="1758" t="s">
        <v>725</v>
      </c>
    </row>
    <row r="2" spans="1:1" ht="409.5" customHeight="1" x14ac:dyDescent="0.25">
      <c r="A2" s="1758"/>
    </row>
    <row r="3" spans="1:1" x14ac:dyDescent="0.25">
      <c r="A3" s="1758"/>
    </row>
    <row r="4" spans="1:1" ht="60.75" customHeight="1" x14ac:dyDescent="0.25">
      <c r="A4" s="1758"/>
    </row>
  </sheetData>
  <sheetProtection selectLockedCells="1" selectUnlockedCells="1"/>
  <mergeCells count="1">
    <mergeCell ref="A1:A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U95"/>
  <sheetViews>
    <sheetView workbookViewId="0">
      <selection activeCell="AC8" sqref="AC8"/>
    </sheetView>
  </sheetViews>
  <sheetFormatPr defaultRowHeight="15" x14ac:dyDescent="0.25"/>
  <cols>
    <col min="1" max="1" width="17.5703125" style="424" customWidth="1"/>
    <col min="2" max="2" width="15.42578125" style="424" customWidth="1"/>
    <col min="3" max="3" width="4.7109375" style="605" customWidth="1"/>
    <col min="4" max="4" width="22.28515625" style="605" customWidth="1"/>
    <col min="5" max="5" width="7.42578125" style="605" customWidth="1"/>
    <col min="6" max="6" width="8.28515625" style="605" customWidth="1"/>
    <col min="7" max="7" width="12.7109375" style="424" customWidth="1"/>
    <col min="8" max="8" width="7.85546875" style="424" customWidth="1"/>
    <col min="9" max="9" width="28.85546875" style="424" customWidth="1"/>
    <col min="10" max="10" width="21.140625" style="617" customWidth="1"/>
    <col min="11" max="11" width="11.42578125" style="618" customWidth="1"/>
    <col min="12" max="12" width="3.42578125" style="424" customWidth="1"/>
    <col min="13" max="13" width="2.7109375" style="603" customWidth="1"/>
    <col min="14" max="14" width="15" style="424" customWidth="1"/>
    <col min="15" max="15" width="17" style="424" customWidth="1"/>
    <col min="16" max="16" width="3.85546875" style="424" customWidth="1"/>
    <col min="17" max="17" width="27.28515625" style="424" customWidth="1"/>
    <col min="18" max="19" width="5" style="424" customWidth="1"/>
    <col min="20" max="20" width="14.7109375" style="424" customWidth="1"/>
    <col min="21" max="21" width="12.28515625" style="424" customWidth="1"/>
    <col min="22" max="23" width="22.140625" style="424" customWidth="1"/>
    <col min="24" max="24" width="11.85546875" style="424" customWidth="1"/>
    <col min="25" max="35" width="11.85546875" style="605" customWidth="1"/>
    <col min="36" max="36" width="9" style="605" customWidth="1"/>
    <col min="37" max="38" width="12.28515625" style="424" customWidth="1"/>
    <col min="39" max="39" width="14" style="424" customWidth="1"/>
    <col min="40" max="40" width="13" style="424" customWidth="1"/>
    <col min="41" max="41" width="13.7109375" style="424" customWidth="1"/>
    <col min="42" max="42" width="14.85546875" style="424" customWidth="1"/>
    <col min="43" max="46" width="10.5703125" style="424" customWidth="1"/>
    <col min="47" max="16384" width="9.140625" style="424"/>
  </cols>
  <sheetData>
    <row r="1" spans="1:47" s="597" customFormat="1" ht="13.5" thickTop="1" x14ac:dyDescent="0.2">
      <c r="A1" s="589" t="s">
        <v>72</v>
      </c>
      <c r="B1" s="590"/>
      <c r="C1" s="591"/>
      <c r="D1" s="592"/>
      <c r="E1" s="593"/>
      <c r="F1" s="593"/>
      <c r="G1" s="594"/>
      <c r="H1" s="594"/>
      <c r="I1" s="590"/>
      <c r="J1" s="595" t="s">
        <v>36</v>
      </c>
      <c r="K1" s="596"/>
      <c r="M1" s="598"/>
      <c r="N1" s="589" t="s">
        <v>72</v>
      </c>
      <c r="O1" s="590"/>
      <c r="P1" s="591"/>
      <c r="Q1" s="592"/>
      <c r="R1" s="593"/>
      <c r="S1" s="593"/>
      <c r="T1" s="594"/>
      <c r="U1" s="594"/>
      <c r="V1" s="590"/>
      <c r="W1" s="599" t="s">
        <v>36</v>
      </c>
      <c r="X1" s="600">
        <f>X3-X2</f>
        <v>0</v>
      </c>
      <c r="Y1" s="2218" t="s">
        <v>494</v>
      </c>
      <c r="Z1" s="2219"/>
      <c r="AA1" s="2219"/>
      <c r="AB1" s="2219"/>
      <c r="AC1" s="2219"/>
      <c r="AD1" s="2219"/>
      <c r="AE1" s="2220"/>
      <c r="AF1" s="2221" t="s">
        <v>495</v>
      </c>
      <c r="AG1" s="2222"/>
      <c r="AH1" s="2222"/>
      <c r="AI1" s="2223"/>
      <c r="AJ1" s="401"/>
      <c r="AK1" s="2218" t="s">
        <v>496</v>
      </c>
      <c r="AL1" s="2219"/>
      <c r="AM1" s="2219"/>
      <c r="AN1" s="2219"/>
      <c r="AO1" s="2219"/>
      <c r="AP1" s="2220"/>
      <c r="AQ1" s="2221" t="s">
        <v>497</v>
      </c>
      <c r="AR1" s="2222"/>
      <c r="AS1" s="2222"/>
      <c r="AT1" s="2223"/>
    </row>
    <row r="2" spans="1:47" ht="27" customHeight="1" x14ac:dyDescent="0.25">
      <c r="A2" s="2085" t="s">
        <v>433</v>
      </c>
      <c r="B2" s="2086"/>
      <c r="C2" s="2086"/>
      <c r="D2" s="2086"/>
      <c r="E2" s="2086"/>
      <c r="F2" s="2086"/>
      <c r="G2" s="2086"/>
      <c r="H2" s="2086"/>
      <c r="I2" s="2086"/>
      <c r="J2" s="2087"/>
      <c r="K2" s="601"/>
      <c r="L2" s="602"/>
      <c r="N2" s="2085" t="s">
        <v>435</v>
      </c>
      <c r="O2" s="2086"/>
      <c r="P2" s="2086"/>
      <c r="Q2" s="2086"/>
      <c r="R2" s="2086"/>
      <c r="S2" s="2086"/>
      <c r="T2" s="2086"/>
      <c r="U2" s="2086"/>
      <c r="V2" s="2086"/>
      <c r="W2" s="2087"/>
      <c r="X2" s="604">
        <f>AU8+AJ8</f>
        <v>333185.33885551069</v>
      </c>
      <c r="Y2" s="2228" t="s">
        <v>485</v>
      </c>
      <c r="Z2" s="2228" t="s">
        <v>486</v>
      </c>
      <c r="AA2" s="2228" t="s">
        <v>341</v>
      </c>
      <c r="AB2" s="2228" t="s">
        <v>488</v>
      </c>
      <c r="AC2" s="2228" t="s">
        <v>487</v>
      </c>
      <c r="AD2" s="2228" t="s">
        <v>489</v>
      </c>
      <c r="AE2" s="2228" t="s">
        <v>491</v>
      </c>
      <c r="AF2" s="2215" t="s">
        <v>490</v>
      </c>
      <c r="AG2" s="2215" t="s">
        <v>492</v>
      </c>
      <c r="AH2" s="2215" t="s">
        <v>493</v>
      </c>
      <c r="AI2" s="2215" t="s">
        <v>22</v>
      </c>
      <c r="AK2" s="2228" t="s">
        <v>485</v>
      </c>
      <c r="AL2" s="2228" t="s">
        <v>486</v>
      </c>
      <c r="AM2" s="2228" t="s">
        <v>488</v>
      </c>
      <c r="AN2" s="2228" t="s">
        <v>487</v>
      </c>
      <c r="AO2" s="2228" t="s">
        <v>489</v>
      </c>
      <c r="AP2" s="2228" t="s">
        <v>491</v>
      </c>
      <c r="AQ2" s="2215" t="s">
        <v>490</v>
      </c>
      <c r="AR2" s="2215" t="s">
        <v>492</v>
      </c>
      <c r="AS2" s="2215" t="s">
        <v>493</v>
      </c>
      <c r="AT2" s="2215" t="s">
        <v>22</v>
      </c>
      <c r="AU2" s="606"/>
    </row>
    <row r="3" spans="1:47" x14ac:dyDescent="0.25">
      <c r="A3" s="607" t="s">
        <v>59</v>
      </c>
      <c r="B3" s="608" t="s">
        <v>18</v>
      </c>
      <c r="C3" s="2006" t="s">
        <v>60</v>
      </c>
      <c r="D3" s="2007"/>
      <c r="E3" s="2007"/>
      <c r="F3" s="2007"/>
      <c r="G3" s="2008"/>
      <c r="H3" s="2009"/>
      <c r="I3" s="2010"/>
      <c r="J3" s="609"/>
      <c r="K3" s="610"/>
      <c r="L3" s="611"/>
      <c r="M3" s="612"/>
      <c r="N3" s="607" t="s">
        <v>59</v>
      </c>
      <c r="O3" s="608" t="s">
        <v>18</v>
      </c>
      <c r="P3" s="2006" t="s">
        <v>60</v>
      </c>
      <c r="Q3" s="2007"/>
      <c r="R3" s="2007"/>
      <c r="S3" s="2007"/>
      <c r="T3" s="2008"/>
      <c r="U3" s="2009"/>
      <c r="V3" s="2010"/>
      <c r="W3" s="613"/>
      <c r="X3" s="614">
        <f>K24+X24+K46+X46+K78+X77</f>
        <v>333185.33885551064</v>
      </c>
      <c r="Y3" s="2229"/>
      <c r="Z3" s="2229"/>
      <c r="AA3" s="2229"/>
      <c r="AB3" s="2229"/>
      <c r="AC3" s="2229"/>
      <c r="AD3" s="2229"/>
      <c r="AE3" s="2229"/>
      <c r="AF3" s="2216"/>
      <c r="AG3" s="2216"/>
      <c r="AH3" s="2216"/>
      <c r="AI3" s="2216"/>
      <c r="AK3" s="2229"/>
      <c r="AL3" s="2229"/>
      <c r="AM3" s="2229"/>
      <c r="AN3" s="2229"/>
      <c r="AO3" s="2229"/>
      <c r="AP3" s="2229"/>
      <c r="AQ3" s="2216"/>
      <c r="AR3" s="2216"/>
      <c r="AS3" s="2216"/>
      <c r="AT3" s="2216"/>
    </row>
    <row r="4" spans="1:47" ht="15.75" thickBot="1" x14ac:dyDescent="0.3">
      <c r="A4" s="615" t="s">
        <v>0</v>
      </c>
      <c r="B4" s="616"/>
      <c r="C4" s="2011" t="s">
        <v>23</v>
      </c>
      <c r="D4" s="2012"/>
      <c r="E4" s="2012"/>
      <c r="F4" s="2012"/>
      <c r="G4" s="2013"/>
      <c r="H4" s="2014"/>
      <c r="I4" s="2015"/>
      <c r="N4" s="615" t="s">
        <v>0</v>
      </c>
      <c r="O4" s="616"/>
      <c r="P4" s="2011" t="s">
        <v>23</v>
      </c>
      <c r="Q4" s="2012"/>
      <c r="R4" s="2012"/>
      <c r="S4" s="2012"/>
      <c r="T4" s="2013"/>
      <c r="U4" s="2014"/>
      <c r="V4" s="2015"/>
      <c r="W4" s="619"/>
      <c r="Y4" s="2229"/>
      <c r="Z4" s="2229"/>
      <c r="AA4" s="2229"/>
      <c r="AB4" s="2229"/>
      <c r="AC4" s="2229"/>
      <c r="AD4" s="2229"/>
      <c r="AE4" s="2229"/>
      <c r="AF4" s="2216"/>
      <c r="AG4" s="2216"/>
      <c r="AH4" s="2216"/>
      <c r="AI4" s="2216"/>
      <c r="AK4" s="2229"/>
      <c r="AL4" s="2229"/>
      <c r="AM4" s="2229"/>
      <c r="AN4" s="2229"/>
      <c r="AO4" s="2229"/>
      <c r="AP4" s="2229"/>
      <c r="AQ4" s="2216"/>
      <c r="AR4" s="2216"/>
      <c r="AS4" s="2216"/>
      <c r="AT4" s="2216"/>
    </row>
    <row r="5" spans="1:47" ht="22.5" customHeight="1" thickBot="1" x14ac:dyDescent="0.3">
      <c r="A5" s="607" t="s">
        <v>17</v>
      </c>
      <c r="C5" s="2016" t="s">
        <v>37</v>
      </c>
      <c r="D5" s="2017"/>
      <c r="E5" s="2017"/>
      <c r="F5" s="2017"/>
      <c r="G5" s="2017"/>
      <c r="H5" s="2017"/>
      <c r="I5" s="2018"/>
      <c r="K5" s="620" t="s">
        <v>477</v>
      </c>
      <c r="N5" s="607" t="s">
        <v>17</v>
      </c>
      <c r="P5" s="2016" t="s">
        <v>37</v>
      </c>
      <c r="Q5" s="2017"/>
      <c r="R5" s="2017"/>
      <c r="S5" s="2017"/>
      <c r="T5" s="2017"/>
      <c r="U5" s="2017"/>
      <c r="V5" s="2018"/>
      <c r="W5" s="619"/>
      <c r="X5" s="621" t="s">
        <v>477</v>
      </c>
      <c r="Y5" s="2230"/>
      <c r="Z5" s="2230"/>
      <c r="AA5" s="2230"/>
      <c r="AB5" s="2230"/>
      <c r="AC5" s="2230"/>
      <c r="AD5" s="2230"/>
      <c r="AE5" s="2230"/>
      <c r="AF5" s="2217"/>
      <c r="AG5" s="2217"/>
      <c r="AH5" s="2217"/>
      <c r="AI5" s="2217"/>
      <c r="AJ5" s="622"/>
      <c r="AK5" s="2230"/>
      <c r="AL5" s="2230"/>
      <c r="AM5" s="2230"/>
      <c r="AN5" s="2230"/>
      <c r="AO5" s="2230"/>
      <c r="AP5" s="2230"/>
      <c r="AQ5" s="2217"/>
      <c r="AR5" s="2217"/>
      <c r="AS5" s="2217"/>
      <c r="AT5" s="2217"/>
    </row>
    <row r="6" spans="1:47" ht="15.75" customHeight="1" thickBot="1" x14ac:dyDescent="0.3">
      <c r="A6" s="623" t="s">
        <v>19</v>
      </c>
      <c r="B6" s="624" t="s">
        <v>20</v>
      </c>
      <c r="C6" s="2057" t="s">
        <v>21</v>
      </c>
      <c r="D6" s="2058"/>
      <c r="E6" s="2058"/>
      <c r="F6" s="2058"/>
      <c r="G6" s="2058"/>
      <c r="H6" s="2059"/>
      <c r="I6" s="625" t="s">
        <v>25</v>
      </c>
      <c r="J6" s="626"/>
      <c r="K6" s="627"/>
      <c r="L6" s="628"/>
      <c r="M6" s="629"/>
      <c r="N6" s="623" t="s">
        <v>19</v>
      </c>
      <c r="O6" s="624" t="s">
        <v>20</v>
      </c>
      <c r="P6" s="2057" t="s">
        <v>21</v>
      </c>
      <c r="Q6" s="2058"/>
      <c r="R6" s="2058"/>
      <c r="S6" s="2058"/>
      <c r="T6" s="2058"/>
      <c r="U6" s="2059"/>
      <c r="V6" s="625" t="s">
        <v>25</v>
      </c>
      <c r="W6" s="630"/>
      <c r="Y6" s="631"/>
      <c r="Z6" s="631"/>
      <c r="AA6" s="631"/>
      <c r="AB6" s="631"/>
      <c r="AC6" s="631"/>
      <c r="AD6" s="631"/>
      <c r="AE6" s="631"/>
      <c r="AF6" s="616"/>
      <c r="AG6" s="616"/>
      <c r="AH6" s="616"/>
      <c r="AI6" s="616"/>
      <c r="AK6" s="631"/>
      <c r="AL6" s="631"/>
      <c r="AM6" s="631"/>
      <c r="AN6" s="631"/>
      <c r="AO6" s="631"/>
      <c r="AP6" s="631"/>
      <c r="AQ6" s="616"/>
      <c r="AR6" s="616"/>
      <c r="AS6" s="616"/>
      <c r="AT6" s="616"/>
    </row>
    <row r="7" spans="1:47" ht="15.75" customHeight="1" thickTop="1" thickBot="1" x14ac:dyDescent="0.3">
      <c r="A7" s="2158" t="s">
        <v>87</v>
      </c>
      <c r="B7" s="2162" t="s">
        <v>38</v>
      </c>
      <c r="C7" s="2163"/>
      <c r="D7" s="2163"/>
      <c r="E7" s="2163"/>
      <c r="F7" s="2164"/>
      <c r="G7" s="2160" t="s">
        <v>39</v>
      </c>
      <c r="H7" s="2160"/>
      <c r="I7" s="2160"/>
      <c r="J7" s="2161"/>
      <c r="L7" s="632"/>
      <c r="N7" s="2158" t="s">
        <v>87</v>
      </c>
      <c r="O7" s="2162" t="s">
        <v>38</v>
      </c>
      <c r="P7" s="2163"/>
      <c r="Q7" s="2163"/>
      <c r="R7" s="2163"/>
      <c r="S7" s="2164"/>
      <c r="T7" s="2160" t="s">
        <v>39</v>
      </c>
      <c r="U7" s="2160"/>
      <c r="V7" s="2160"/>
      <c r="W7" s="2161"/>
      <c r="Y7" s="631"/>
      <c r="Z7" s="631"/>
      <c r="AA7" s="631"/>
      <c r="AB7" s="631"/>
      <c r="AC7" s="631"/>
      <c r="AD7" s="631"/>
      <c r="AE7" s="631"/>
      <c r="AF7" s="616"/>
      <c r="AG7" s="616"/>
      <c r="AH7" s="616"/>
      <c r="AI7" s="616"/>
      <c r="AK7" s="631"/>
      <c r="AL7" s="631"/>
      <c r="AM7" s="631"/>
      <c r="AN7" s="631"/>
      <c r="AO7" s="631"/>
      <c r="AP7" s="631"/>
      <c r="AQ7" s="616"/>
      <c r="AR7" s="616"/>
      <c r="AS7" s="616"/>
      <c r="AT7" s="616"/>
    </row>
    <row r="8" spans="1:47" ht="23.25" customHeight="1" thickBot="1" x14ac:dyDescent="0.3">
      <c r="A8" s="2159"/>
      <c r="B8" s="633" t="s">
        <v>40</v>
      </c>
      <c r="C8" s="634" t="s">
        <v>41</v>
      </c>
      <c r="D8" s="634"/>
      <c r="E8" s="635" t="s">
        <v>42</v>
      </c>
      <c r="F8" s="636" t="s">
        <v>61</v>
      </c>
      <c r="G8" s="637" t="s">
        <v>43</v>
      </c>
      <c r="H8" s="638" t="s">
        <v>44</v>
      </c>
      <c r="I8" s="2154" t="s">
        <v>40</v>
      </c>
      <c r="J8" s="2155"/>
      <c r="K8" s="639">
        <f>'ИТОГИ ОСН'!P11</f>
        <v>31751.969850283665</v>
      </c>
      <c r="L8" s="640"/>
      <c r="N8" s="2159"/>
      <c r="O8" s="633" t="s">
        <v>40</v>
      </c>
      <c r="P8" s="634" t="s">
        <v>41</v>
      </c>
      <c r="Q8" s="634"/>
      <c r="R8" s="635" t="s">
        <v>42</v>
      </c>
      <c r="S8" s="636" t="s">
        <v>61</v>
      </c>
      <c r="T8" s="637" t="s">
        <v>43</v>
      </c>
      <c r="U8" s="638" t="s">
        <v>44</v>
      </c>
      <c r="V8" s="2154" t="s">
        <v>40</v>
      </c>
      <c r="W8" s="2191"/>
      <c r="X8" s="641">
        <f>'ИТОГИ ОСН'!P14</f>
        <v>31751.969850283665</v>
      </c>
      <c r="Y8" s="642">
        <f>SUM(Y11:Y76)</f>
        <v>48090.254675304051</v>
      </c>
      <c r="Z8" s="642">
        <f t="shared" ref="Z8:AI8" si="0">SUM(Z11:Z76)</f>
        <v>22245.738637473449</v>
      </c>
      <c r="AA8" s="642">
        <f t="shared" si="0"/>
        <v>1673.4206052517584</v>
      </c>
      <c r="AB8" s="642">
        <f t="shared" si="0"/>
        <v>10124.264142169275</v>
      </c>
      <c r="AC8" s="642">
        <f t="shared" si="0"/>
        <v>1428.8386432627649</v>
      </c>
      <c r="AD8" s="642">
        <f t="shared" si="0"/>
        <v>1233.6099257544251</v>
      </c>
      <c r="AE8" s="642">
        <f t="shared" si="0"/>
        <v>6844.175136062654</v>
      </c>
      <c r="AF8" s="643">
        <f t="shared" si="0"/>
        <v>40497.056568677101</v>
      </c>
      <c r="AG8" s="643">
        <f t="shared" si="0"/>
        <v>17763.98293086372</v>
      </c>
      <c r="AH8" s="643">
        <f t="shared" si="0"/>
        <v>1233.6099257544251</v>
      </c>
      <c r="AI8" s="643">
        <f t="shared" si="0"/>
        <v>15328.072186437956</v>
      </c>
      <c r="AJ8" s="644">
        <f>SUM(Y8:AI8)</f>
        <v>166463.02337701156</v>
      </c>
      <c r="AK8" s="631">
        <f>SUM(AK11:AK76)</f>
        <v>0</v>
      </c>
      <c r="AL8" s="631">
        <f t="shared" ref="AL8:AT8" si="1">SUM(AL11:AL76)</f>
        <v>0</v>
      </c>
      <c r="AM8" s="642">
        <f t="shared" si="1"/>
        <v>20198.822627470843</v>
      </c>
      <c r="AN8" s="642">
        <f t="shared" si="1"/>
        <v>3016.4371357769483</v>
      </c>
      <c r="AO8" s="642">
        <f t="shared" si="1"/>
        <v>0</v>
      </c>
      <c r="AP8" s="642">
        <f t="shared" si="1"/>
        <v>7249.2834195207251</v>
      </c>
      <c r="AQ8" s="643">
        <f t="shared" si="1"/>
        <v>80795.290509883373</v>
      </c>
      <c r="AR8" s="643">
        <f t="shared" si="1"/>
        <v>37887.685236162324</v>
      </c>
      <c r="AS8" s="643">
        <f t="shared" si="1"/>
        <v>2492.610870800153</v>
      </c>
      <c r="AT8" s="643">
        <f t="shared" si="1"/>
        <v>15082.18567888474</v>
      </c>
      <c r="AU8" s="424">
        <f>SUM(AK8:AT8)</f>
        <v>166722.31547849911</v>
      </c>
    </row>
    <row r="9" spans="1:47" ht="15.75" thickBot="1" x14ac:dyDescent="0.3">
      <c r="A9" s="645">
        <v>1</v>
      </c>
      <c r="B9" s="646">
        <v>2</v>
      </c>
      <c r="C9" s="647">
        <v>3</v>
      </c>
      <c r="D9" s="647"/>
      <c r="E9" s="648">
        <v>4</v>
      </c>
      <c r="F9" s="649">
        <v>5</v>
      </c>
      <c r="G9" s="650">
        <v>6</v>
      </c>
      <c r="H9" s="651">
        <v>7</v>
      </c>
      <c r="I9" s="2156">
        <v>8</v>
      </c>
      <c r="J9" s="2157"/>
      <c r="K9" s="652"/>
      <c r="L9" s="653"/>
      <c r="N9" s="645">
        <v>1</v>
      </c>
      <c r="O9" s="646">
        <v>2</v>
      </c>
      <c r="P9" s="647">
        <v>3</v>
      </c>
      <c r="Q9" s="647"/>
      <c r="R9" s="648">
        <v>4</v>
      </c>
      <c r="S9" s="649">
        <v>5</v>
      </c>
      <c r="T9" s="650">
        <v>6</v>
      </c>
      <c r="U9" s="651">
        <v>7</v>
      </c>
      <c r="V9" s="2156">
        <v>8</v>
      </c>
      <c r="W9" s="2157"/>
      <c r="X9" s="654"/>
      <c r="Y9" s="631"/>
      <c r="Z9" s="631"/>
      <c r="AA9" s="631"/>
      <c r="AB9" s="631"/>
      <c r="AC9" s="631"/>
      <c r="AD9" s="631"/>
      <c r="AE9" s="631"/>
      <c r="AF9" s="616"/>
      <c r="AG9" s="616"/>
      <c r="AH9" s="616"/>
      <c r="AI9" s="616"/>
      <c r="AK9" s="631"/>
      <c r="AL9" s="631"/>
      <c r="AM9" s="631"/>
      <c r="AN9" s="631"/>
      <c r="AO9" s="631"/>
      <c r="AP9" s="631"/>
      <c r="AQ9" s="616"/>
      <c r="AR9" s="616"/>
      <c r="AS9" s="616"/>
      <c r="AT9" s="616"/>
    </row>
    <row r="10" spans="1:47" ht="15" customHeight="1" thickTop="1" x14ac:dyDescent="0.25">
      <c r="A10" s="655"/>
      <c r="B10" s="2165" t="s">
        <v>64</v>
      </c>
      <c r="C10" s="2168" t="str">
        <f>'Балансы Ист'!A6</f>
        <v>1.1.</v>
      </c>
      <c r="D10" s="2168" t="str">
        <f>'Балансы Ист'!B6</f>
        <v>Доля затрат, отнесенная на теплоноситель, подготовленный на Источнике И1 за период</v>
      </c>
      <c r="E10" s="2168">
        <f>'Балансы Ист'!C6</f>
        <v>0.5</v>
      </c>
      <c r="F10" s="2170" t="s">
        <v>46</v>
      </c>
      <c r="G10" s="2182" t="s">
        <v>317</v>
      </c>
      <c r="H10" s="2181">
        <f>E10*E18</f>
        <v>0.1</v>
      </c>
      <c r="I10" s="2185" t="s">
        <v>311</v>
      </c>
      <c r="J10" s="2186"/>
      <c r="K10" s="2255">
        <f>$K$8*H10</f>
        <v>3175.1969850283667</v>
      </c>
      <c r="L10" s="656"/>
      <c r="N10" s="655" t="s">
        <v>57</v>
      </c>
      <c r="O10" s="2165" t="s">
        <v>64</v>
      </c>
      <c r="P10" s="2168" t="str">
        <f>'Балансы Ист'!L6</f>
        <v>1.1.</v>
      </c>
      <c r="Q10" s="2168" t="str">
        <f>'Балансы Ист'!M6</f>
        <v>Доля затрат, отнесенная на теплоноситель, подготовленный на Источнике… за период</v>
      </c>
      <c r="R10" s="2168">
        <f>'Балансы Ист'!N6</f>
        <v>0.5</v>
      </c>
      <c r="S10" s="2170" t="s">
        <v>46</v>
      </c>
      <c r="T10" s="2182" t="s">
        <v>317</v>
      </c>
      <c r="U10" s="2181">
        <f>R10*R18</f>
        <v>2.5000000000000001E-2</v>
      </c>
      <c r="V10" s="2185" t="s">
        <v>311</v>
      </c>
      <c r="W10" s="2192"/>
      <c r="X10" s="2245">
        <f>$X$8*U10</f>
        <v>793.79924625709168</v>
      </c>
      <c r="Y10" s="631"/>
      <c r="Z10" s="631"/>
      <c r="AA10" s="631"/>
      <c r="AB10" s="631"/>
      <c r="AC10" s="631"/>
      <c r="AD10" s="631"/>
      <c r="AE10" s="631"/>
      <c r="AF10" s="616"/>
      <c r="AG10" s="616"/>
      <c r="AH10" s="616"/>
      <c r="AI10" s="616"/>
      <c r="AJ10" s="657"/>
      <c r="AK10" s="631"/>
      <c r="AL10" s="631"/>
      <c r="AM10" s="631"/>
      <c r="AN10" s="631"/>
      <c r="AO10" s="631"/>
      <c r="AP10" s="631"/>
      <c r="AQ10" s="616"/>
      <c r="AR10" s="616"/>
      <c r="AS10" s="616"/>
      <c r="AT10" s="616"/>
    </row>
    <row r="11" spans="1:47" ht="34.5" customHeight="1" thickBot="1" x14ac:dyDescent="0.3">
      <c r="A11" s="658" t="s">
        <v>316</v>
      </c>
      <c r="B11" s="2166"/>
      <c r="C11" s="2169"/>
      <c r="D11" s="2169"/>
      <c r="E11" s="2169"/>
      <c r="F11" s="2171"/>
      <c r="G11" s="2174"/>
      <c r="H11" s="2176"/>
      <c r="I11" s="2187"/>
      <c r="J11" s="2188"/>
      <c r="K11" s="2256"/>
      <c r="L11" s="656"/>
      <c r="N11" s="658" t="s">
        <v>316</v>
      </c>
      <c r="O11" s="2166"/>
      <c r="P11" s="2169"/>
      <c r="Q11" s="2169"/>
      <c r="R11" s="2169"/>
      <c r="S11" s="2171"/>
      <c r="T11" s="2174"/>
      <c r="U11" s="2176"/>
      <c r="V11" s="2187"/>
      <c r="W11" s="2193"/>
      <c r="X11" s="2246"/>
      <c r="Y11" s="631"/>
      <c r="Z11" s="631"/>
      <c r="AA11" s="631"/>
      <c r="AB11" s="631"/>
      <c r="AC11" s="631"/>
      <c r="AD11" s="631"/>
      <c r="AE11" s="641">
        <f>K10</f>
        <v>3175.1969850283667</v>
      </c>
      <c r="AF11" s="616"/>
      <c r="AG11" s="616"/>
      <c r="AH11" s="616"/>
      <c r="AI11" s="616"/>
      <c r="AJ11" s="659"/>
      <c r="AK11" s="631"/>
      <c r="AL11" s="631"/>
      <c r="AM11" s="631"/>
      <c r="AN11" s="631"/>
      <c r="AO11" s="631"/>
      <c r="AP11" s="641">
        <f>X10</f>
        <v>793.79924625709168</v>
      </c>
      <c r="AQ11" s="616"/>
      <c r="AR11" s="616"/>
      <c r="AS11" s="616"/>
      <c r="AT11" s="616"/>
    </row>
    <row r="12" spans="1:47" ht="12" customHeight="1" thickTop="1" x14ac:dyDescent="0.25">
      <c r="A12" s="1973" t="s">
        <v>335</v>
      </c>
      <c r="B12" s="2166"/>
      <c r="C12" s="2168" t="str">
        <f>'Балансы Ист'!A7</f>
        <v>1.2.</v>
      </c>
      <c r="D12" s="2168" t="str">
        <f>'Балансы Ист'!B7</f>
        <v xml:space="preserve"> Доля затрат, отнесенная на процесс генерации </v>
      </c>
      <c r="E12" s="2168">
        <f>'Балансы Ист'!C7</f>
        <v>0.5</v>
      </c>
      <c r="F12" s="2171" t="s">
        <v>48</v>
      </c>
      <c r="G12" s="2182" t="s">
        <v>318</v>
      </c>
      <c r="H12" s="2176">
        <f>E10*E19</f>
        <v>0.4</v>
      </c>
      <c r="I12" s="2189" t="s">
        <v>49</v>
      </c>
      <c r="J12" s="2190"/>
      <c r="K12" s="2257">
        <f>$K$8*H12</f>
        <v>12700.787940113467</v>
      </c>
      <c r="L12" s="656"/>
      <c r="N12" s="1973" t="s">
        <v>335</v>
      </c>
      <c r="O12" s="2166"/>
      <c r="P12" s="2168" t="str">
        <f>'Балансы Ист'!L7</f>
        <v>1.2.</v>
      </c>
      <c r="Q12" s="2168" t="str">
        <f>'Балансы Ист'!M7</f>
        <v xml:space="preserve"> Доля затрат, отнесенная на процесс генерации </v>
      </c>
      <c r="R12" s="2168">
        <f>'Балансы Ист'!N7</f>
        <v>0.5</v>
      </c>
      <c r="S12" s="2171" t="s">
        <v>48</v>
      </c>
      <c r="T12" s="2182" t="s">
        <v>318</v>
      </c>
      <c r="U12" s="2176">
        <f>R10*R19</f>
        <v>0.47499999999999998</v>
      </c>
      <c r="V12" s="2189" t="s">
        <v>49</v>
      </c>
      <c r="W12" s="2194"/>
      <c r="X12" s="2245">
        <f>$X$8*U12</f>
        <v>15082.18567888474</v>
      </c>
      <c r="Y12" s="631"/>
      <c r="Z12" s="631"/>
      <c r="AA12" s="631"/>
      <c r="AB12" s="631"/>
      <c r="AC12" s="631"/>
      <c r="AD12" s="631"/>
      <c r="AE12" s="631"/>
      <c r="AF12" s="616"/>
      <c r="AG12" s="616"/>
      <c r="AH12" s="616"/>
      <c r="AI12" s="2224">
        <f>K12</f>
        <v>12700.787940113467</v>
      </c>
      <c r="AJ12" s="657"/>
      <c r="AK12" s="631"/>
      <c r="AL12" s="631"/>
      <c r="AM12" s="631"/>
      <c r="AN12" s="631"/>
      <c r="AO12" s="631"/>
      <c r="AP12" s="631"/>
      <c r="AQ12" s="616"/>
      <c r="AR12" s="616"/>
      <c r="AS12" s="616"/>
      <c r="AT12" s="2224">
        <f>X12</f>
        <v>15082.18567888474</v>
      </c>
    </row>
    <row r="13" spans="1:47" ht="12" customHeight="1" x14ac:dyDescent="0.25">
      <c r="A13" s="1974"/>
      <c r="B13" s="2167"/>
      <c r="C13" s="2169"/>
      <c r="D13" s="2169"/>
      <c r="E13" s="2169"/>
      <c r="F13" s="2171"/>
      <c r="G13" s="2174"/>
      <c r="H13" s="2176"/>
      <c r="I13" s="2187"/>
      <c r="J13" s="2188"/>
      <c r="K13" s="2256"/>
      <c r="L13" s="656"/>
      <c r="N13" s="1974"/>
      <c r="O13" s="2167"/>
      <c r="P13" s="2169"/>
      <c r="Q13" s="2169"/>
      <c r="R13" s="2169"/>
      <c r="S13" s="2171"/>
      <c r="T13" s="2174"/>
      <c r="U13" s="2176"/>
      <c r="V13" s="2187"/>
      <c r="W13" s="2193"/>
      <c r="X13" s="2246"/>
      <c r="Y13" s="631"/>
      <c r="Z13" s="631"/>
      <c r="AA13" s="631"/>
      <c r="AB13" s="631"/>
      <c r="AC13" s="631"/>
      <c r="AD13" s="631"/>
      <c r="AE13" s="631"/>
      <c r="AF13" s="616"/>
      <c r="AG13" s="616"/>
      <c r="AH13" s="616"/>
      <c r="AI13" s="2225"/>
      <c r="AJ13" s="659"/>
      <c r="AK13" s="631"/>
      <c r="AL13" s="631"/>
      <c r="AM13" s="631"/>
      <c r="AN13" s="631"/>
      <c r="AO13" s="631"/>
      <c r="AP13" s="631"/>
      <c r="AQ13" s="616"/>
      <c r="AR13" s="616"/>
      <c r="AS13" s="616"/>
      <c r="AT13" s="2225"/>
    </row>
    <row r="14" spans="1:47" ht="21" customHeight="1" x14ac:dyDescent="0.25">
      <c r="A14" s="1974"/>
      <c r="B14" s="2172" t="s">
        <v>50</v>
      </c>
      <c r="C14" s="2175" t="str">
        <f>'Балансы Ист'!A16</f>
        <v>1.1.</v>
      </c>
      <c r="D14" s="2175" t="str">
        <f>'Балансы Ист'!B16</f>
        <v>Доля затрат, отнесенная на генерацию тепловой энергии/мощности</v>
      </c>
      <c r="E14" s="2175">
        <f>'Балансы Ист'!C16</f>
        <v>0.5</v>
      </c>
      <c r="F14" s="2171" t="s">
        <v>65</v>
      </c>
      <c r="G14" s="2174" t="s">
        <v>319</v>
      </c>
      <c r="H14" s="2176">
        <f>E12*E16</f>
        <v>0.25</v>
      </c>
      <c r="I14" s="2177" t="s">
        <v>312</v>
      </c>
      <c r="J14" s="2178"/>
      <c r="K14" s="2257">
        <f>$K$8*H14</f>
        <v>7937.9924625709164</v>
      </c>
      <c r="L14" s="660"/>
      <c r="N14" s="1974"/>
      <c r="O14" s="2172" t="s">
        <v>50</v>
      </c>
      <c r="P14" s="2175" t="str">
        <f>'Балансы Ист'!L16</f>
        <v>1.1.</v>
      </c>
      <c r="Q14" s="2175" t="str">
        <f>'Балансы Ист'!M16</f>
        <v>Доля затрат, отнесенная на генерацию тепловой энергии/мощности</v>
      </c>
      <c r="R14" s="2175">
        <f>'Балансы Ист'!N16</f>
        <v>1</v>
      </c>
      <c r="S14" s="2171" t="s">
        <v>65</v>
      </c>
      <c r="T14" s="2174" t="s">
        <v>319</v>
      </c>
      <c r="U14" s="2176">
        <f>R12*R16</f>
        <v>0</v>
      </c>
      <c r="V14" s="2177" t="s">
        <v>312</v>
      </c>
      <c r="W14" s="2195"/>
      <c r="X14" s="2245">
        <f>$X$8*U14</f>
        <v>0</v>
      </c>
      <c r="Y14" s="631"/>
      <c r="Z14" s="2224">
        <f>K14</f>
        <v>7937.9924625709164</v>
      </c>
      <c r="AA14" s="661"/>
      <c r="AB14" s="631"/>
      <c r="AC14" s="631"/>
      <c r="AD14" s="631"/>
      <c r="AE14" s="631"/>
      <c r="AF14" s="616"/>
      <c r="AG14" s="616"/>
      <c r="AH14" s="616"/>
      <c r="AI14" s="616"/>
      <c r="AJ14" s="657"/>
      <c r="AK14" s="631"/>
      <c r="AL14" s="631"/>
      <c r="AM14" s="631"/>
      <c r="AN14" s="631"/>
      <c r="AO14" s="631"/>
      <c r="AP14" s="631"/>
      <c r="AQ14" s="616"/>
      <c r="AR14" s="616"/>
      <c r="AS14" s="616"/>
      <c r="AT14" s="616"/>
    </row>
    <row r="15" spans="1:47" ht="21" customHeight="1" x14ac:dyDescent="0.25">
      <c r="A15" s="1974"/>
      <c r="B15" s="2166"/>
      <c r="C15" s="2169"/>
      <c r="D15" s="2169"/>
      <c r="E15" s="2169"/>
      <c r="F15" s="2171"/>
      <c r="G15" s="2174"/>
      <c r="H15" s="2176"/>
      <c r="I15" s="2179"/>
      <c r="J15" s="2180"/>
      <c r="K15" s="2256"/>
      <c r="L15" s="660"/>
      <c r="N15" s="1974"/>
      <c r="O15" s="2166"/>
      <c r="P15" s="2169"/>
      <c r="Q15" s="2169"/>
      <c r="R15" s="2169"/>
      <c r="S15" s="2171"/>
      <c r="T15" s="2174"/>
      <c r="U15" s="2176"/>
      <c r="V15" s="2179"/>
      <c r="W15" s="2196"/>
      <c r="X15" s="2246"/>
      <c r="Y15" s="631"/>
      <c r="Z15" s="2225"/>
      <c r="AA15" s="662"/>
      <c r="AB15" s="631"/>
      <c r="AC15" s="631"/>
      <c r="AD15" s="631"/>
      <c r="AE15" s="631"/>
      <c r="AF15" s="616"/>
      <c r="AG15" s="616"/>
      <c r="AH15" s="616"/>
      <c r="AI15" s="616"/>
      <c r="AJ15" s="659"/>
      <c r="AK15" s="631"/>
      <c r="AL15" s="631"/>
      <c r="AM15" s="631"/>
      <c r="AN15" s="631"/>
      <c r="AO15" s="631"/>
      <c r="AP15" s="631"/>
      <c r="AQ15" s="616"/>
      <c r="AR15" s="616"/>
      <c r="AS15" s="616"/>
      <c r="AT15" s="616"/>
    </row>
    <row r="16" spans="1:47" ht="23.25" customHeight="1" x14ac:dyDescent="0.25">
      <c r="A16" s="1975"/>
      <c r="B16" s="2166"/>
      <c r="C16" s="2175" t="str">
        <f>'Балансы Ист'!A17</f>
        <v>1.2.</v>
      </c>
      <c r="D16" s="2175" t="str">
        <f>'Балансы Ист'!B17</f>
        <v>Доля затрат, отнесенная на генерацию электрической энергии/мощности</v>
      </c>
      <c r="E16" s="2175">
        <f>'Балансы Ист'!C17</f>
        <v>0.5</v>
      </c>
      <c r="F16" s="2171" t="s">
        <v>66</v>
      </c>
      <c r="G16" s="2174" t="s">
        <v>320</v>
      </c>
      <c r="H16" s="2176">
        <f>$E$12*$E$14*E20/($E$20+$E$21+$E$22+$E$23)</f>
        <v>4.4999999999999998E-2</v>
      </c>
      <c r="I16" s="2177" t="s">
        <v>313</v>
      </c>
      <c r="J16" s="2178"/>
      <c r="K16" s="2257">
        <f>$K$8*H16</f>
        <v>1428.8386432627649</v>
      </c>
      <c r="L16" s="660"/>
      <c r="N16" s="1975"/>
      <c r="O16" s="2166"/>
      <c r="P16" s="2175" t="str">
        <f>'Балансы Ист'!L17</f>
        <v>1.2.</v>
      </c>
      <c r="Q16" s="2175" t="str">
        <f>'Балансы Ист'!M17</f>
        <v>Доля затрат, отнесенная на генерацию электрической энергии/мощности</v>
      </c>
      <c r="R16" s="2175">
        <f>'Балансы Ист'!N17</f>
        <v>0</v>
      </c>
      <c r="S16" s="2171" t="s">
        <v>66</v>
      </c>
      <c r="T16" s="2174" t="s">
        <v>320</v>
      </c>
      <c r="U16" s="2176">
        <f>$R$12*$R$14*R20/($R$20+$R$21+$R$22+$R$23)</f>
        <v>9.5000000000000001E-2</v>
      </c>
      <c r="V16" s="2177" t="s">
        <v>313</v>
      </c>
      <c r="W16" s="2195"/>
      <c r="X16" s="2245">
        <f>$X$8*U16</f>
        <v>3016.4371357769483</v>
      </c>
      <c r="Y16" s="631"/>
      <c r="Z16" s="631"/>
      <c r="AA16" s="631"/>
      <c r="AB16" s="631"/>
      <c r="AC16" s="2224">
        <f>K16</f>
        <v>1428.8386432627649</v>
      </c>
      <c r="AD16" s="631"/>
      <c r="AE16" s="631"/>
      <c r="AF16" s="616"/>
      <c r="AG16" s="616"/>
      <c r="AH16" s="616"/>
      <c r="AI16" s="616"/>
      <c r="AJ16" s="657"/>
      <c r="AK16" s="631"/>
      <c r="AL16" s="631"/>
      <c r="AM16" s="631"/>
      <c r="AN16" s="2224">
        <f>X16</f>
        <v>3016.4371357769483</v>
      </c>
      <c r="AO16" s="631"/>
      <c r="AP16" s="631"/>
      <c r="AQ16" s="616"/>
      <c r="AR16" s="616"/>
      <c r="AS16" s="616"/>
      <c r="AT16" s="616"/>
    </row>
    <row r="17" spans="1:46" ht="23.25" customHeight="1" x14ac:dyDescent="0.25">
      <c r="A17" s="663">
        <v>100</v>
      </c>
      <c r="B17" s="2167"/>
      <c r="C17" s="2169"/>
      <c r="D17" s="2169"/>
      <c r="E17" s="2169"/>
      <c r="F17" s="2171"/>
      <c r="G17" s="2174"/>
      <c r="H17" s="2176"/>
      <c r="I17" s="2179"/>
      <c r="J17" s="2180"/>
      <c r="K17" s="2256"/>
      <c r="L17" s="660"/>
      <c r="N17" s="663">
        <v>100</v>
      </c>
      <c r="O17" s="2167"/>
      <c r="P17" s="2169"/>
      <c r="Q17" s="2169"/>
      <c r="R17" s="2169"/>
      <c r="S17" s="2171"/>
      <c r="T17" s="2174"/>
      <c r="U17" s="2176"/>
      <c r="V17" s="2179"/>
      <c r="W17" s="2196"/>
      <c r="X17" s="2246"/>
      <c r="Y17" s="631"/>
      <c r="Z17" s="631"/>
      <c r="AA17" s="631"/>
      <c r="AB17" s="631"/>
      <c r="AC17" s="2225"/>
      <c r="AD17" s="631"/>
      <c r="AE17" s="631"/>
      <c r="AF17" s="616"/>
      <c r="AG17" s="616"/>
      <c r="AH17" s="616"/>
      <c r="AI17" s="616"/>
      <c r="AJ17" s="659"/>
      <c r="AK17" s="631"/>
      <c r="AL17" s="631"/>
      <c r="AM17" s="631"/>
      <c r="AN17" s="2225"/>
      <c r="AO17" s="631"/>
      <c r="AP17" s="631"/>
      <c r="AQ17" s="616"/>
      <c r="AR17" s="616"/>
      <c r="AS17" s="616"/>
      <c r="AT17" s="616"/>
    </row>
    <row r="18" spans="1:46" ht="35.25" customHeight="1" x14ac:dyDescent="0.25">
      <c r="A18" s="664"/>
      <c r="B18" s="2172" t="s">
        <v>51</v>
      </c>
      <c r="C18" s="665" t="str">
        <f>'Балансы Ист'!A11</f>
        <v>1.1.</v>
      </c>
      <c r="D18" s="665" t="str">
        <f>'Балансы Ист'!B11</f>
        <v xml:space="preserve">Доля теплоносителя, реализованного с коллекторов  Источника И1 за период  </v>
      </c>
      <c r="E18" s="665">
        <f>'Балансы Ист'!C11</f>
        <v>0.2</v>
      </c>
      <c r="F18" s="666" t="s">
        <v>52</v>
      </c>
      <c r="G18" s="2174" t="s">
        <v>321</v>
      </c>
      <c r="H18" s="2176">
        <f>$E$12*$E$14*E21/($E$20+$E$21+$E$22+$E$23)</f>
        <v>0.18</v>
      </c>
      <c r="I18" s="2177" t="s">
        <v>62</v>
      </c>
      <c r="J18" s="2178"/>
      <c r="K18" s="2257">
        <f>$K$8*H18</f>
        <v>5715.3545730510596</v>
      </c>
      <c r="L18" s="660"/>
      <c r="N18" s="664"/>
      <c r="O18" s="2172" t="s">
        <v>51</v>
      </c>
      <c r="P18" s="665" t="str">
        <f>'Балансы Ист'!L11</f>
        <v>1.1.</v>
      </c>
      <c r="Q18" s="665" t="str">
        <f>'Балансы Ист'!M11</f>
        <v xml:space="preserve">Доля теплоносителя, реализованного с коллекторов  Источника И2 за период  </v>
      </c>
      <c r="R18" s="665">
        <f>'Балансы Ист'!N11</f>
        <v>0.05</v>
      </c>
      <c r="S18" s="666" t="s">
        <v>52</v>
      </c>
      <c r="T18" s="2174" t="s">
        <v>321</v>
      </c>
      <c r="U18" s="2176">
        <f>$R$12*$R$14*R21/($R$20+$R$21+$R$22+$R$23)</f>
        <v>0.38</v>
      </c>
      <c r="V18" s="2177" t="s">
        <v>62</v>
      </c>
      <c r="W18" s="2195"/>
      <c r="X18" s="2245">
        <f>$X$8*U18</f>
        <v>12065.748543107793</v>
      </c>
      <c r="Y18" s="631"/>
      <c r="Z18" s="631"/>
      <c r="AA18" s="631"/>
      <c r="AB18" s="631"/>
      <c r="AC18" s="631"/>
      <c r="AD18" s="631"/>
      <c r="AE18" s="631"/>
      <c r="AF18" s="616"/>
      <c r="AG18" s="2224">
        <f>K18</f>
        <v>5715.3545730510596</v>
      </c>
      <c r="AH18" s="616"/>
      <c r="AI18" s="616"/>
      <c r="AJ18" s="657"/>
      <c r="AK18" s="631"/>
      <c r="AL18" s="631"/>
      <c r="AM18" s="631"/>
      <c r="AN18" s="631"/>
      <c r="AO18" s="631"/>
      <c r="AP18" s="631"/>
      <c r="AQ18" s="616"/>
      <c r="AR18" s="2224">
        <f>X18</f>
        <v>12065.748543107793</v>
      </c>
      <c r="AS18" s="616"/>
      <c r="AT18" s="616"/>
    </row>
    <row r="19" spans="1:46" ht="35.25" customHeight="1" x14ac:dyDescent="0.25">
      <c r="A19" s="664"/>
      <c r="B19" s="2167"/>
      <c r="C19" s="665" t="str">
        <f>'Балансы Ист'!A12</f>
        <v>1.2.</v>
      </c>
      <c r="D19" s="665" t="str">
        <f>'Балансы Ист'!B12</f>
        <v xml:space="preserve">Доля теплоносителя, отпущенного в сети с  Источника И1 за период  </v>
      </c>
      <c r="E19" s="665">
        <f>'Балансы Ист'!C12</f>
        <v>0.8</v>
      </c>
      <c r="F19" s="666" t="s">
        <v>53</v>
      </c>
      <c r="G19" s="2174"/>
      <c r="H19" s="2176"/>
      <c r="I19" s="2179"/>
      <c r="J19" s="2180"/>
      <c r="K19" s="2256"/>
      <c r="L19" s="660"/>
      <c r="N19" s="664"/>
      <c r="O19" s="2167"/>
      <c r="P19" s="665" t="str">
        <f>'Балансы Ист'!L12</f>
        <v>1.2.</v>
      </c>
      <c r="Q19" s="665" t="str">
        <f>'Балансы Ист'!M12</f>
        <v xml:space="preserve">Доля теплоносителя, отпущенного в сети с  Источника И2 за период  </v>
      </c>
      <c r="R19" s="665">
        <f>'Балансы Ист'!N12</f>
        <v>0.95</v>
      </c>
      <c r="S19" s="666" t="s">
        <v>53</v>
      </c>
      <c r="T19" s="2174"/>
      <c r="U19" s="2176"/>
      <c r="V19" s="2179"/>
      <c r="W19" s="2196"/>
      <c r="X19" s="2246"/>
      <c r="Y19" s="631"/>
      <c r="Z19" s="631"/>
      <c r="AA19" s="631"/>
      <c r="AB19" s="631"/>
      <c r="AC19" s="631"/>
      <c r="AD19" s="631"/>
      <c r="AE19" s="631"/>
      <c r="AF19" s="616"/>
      <c r="AG19" s="2225"/>
      <c r="AH19" s="616"/>
      <c r="AI19" s="616"/>
      <c r="AJ19" s="659"/>
      <c r="AK19" s="631"/>
      <c r="AL19" s="631"/>
      <c r="AM19" s="631"/>
      <c r="AN19" s="631"/>
      <c r="AO19" s="631"/>
      <c r="AP19" s="631"/>
      <c r="AQ19" s="616"/>
      <c r="AR19" s="2225"/>
      <c r="AS19" s="616"/>
      <c r="AT19" s="616"/>
    </row>
    <row r="20" spans="1:46" ht="44.25" customHeight="1" x14ac:dyDescent="0.25">
      <c r="A20" s="667"/>
      <c r="B20" s="2172" t="s">
        <v>54</v>
      </c>
      <c r="C20" s="668" t="str">
        <f>'Балансы Ист'!A27</f>
        <v>1.1.1.</v>
      </c>
      <c r="D20" s="668" t="str">
        <f>'Балансы Ист'!B27</f>
        <v>Активная Мощность Источника И1  В составе ТЭ, реализованной с Коллекторов Источника</v>
      </c>
      <c r="E20" s="668">
        <f>'Балансы Ист'!D27</f>
        <v>18</v>
      </c>
      <c r="F20" s="669" t="s">
        <v>55</v>
      </c>
      <c r="G20" s="2174" t="s">
        <v>322</v>
      </c>
      <c r="H20" s="2176">
        <f>$E$12*$E$14*E22/($E$20+$E$21+$E$22+$E$23)</f>
        <v>1.2500000000000001E-2</v>
      </c>
      <c r="I20" s="2177" t="s">
        <v>32</v>
      </c>
      <c r="J20" s="2178"/>
      <c r="K20" s="2257">
        <f>$K$8*H20</f>
        <v>396.89962312854584</v>
      </c>
      <c r="L20" s="660"/>
      <c r="N20" s="667"/>
      <c r="O20" s="2172" t="s">
        <v>54</v>
      </c>
      <c r="P20" s="668" t="str">
        <f>'Балансы Ист'!L27</f>
        <v>1.1.1.</v>
      </c>
      <c r="Q20" s="668" t="str">
        <f>'Балансы Ист'!M27</f>
        <v>Активная Мощность Источника И2 В составе ТЭ, реализованной с Коллекторов Источника</v>
      </c>
      <c r="R20" s="668">
        <f>'Балансы Ист'!O27</f>
        <v>19</v>
      </c>
      <c r="S20" s="669" t="s">
        <v>55</v>
      </c>
      <c r="T20" s="2174" t="s">
        <v>322</v>
      </c>
      <c r="U20" s="2176">
        <f>$R$12*$R$14*R22/($R$20+$R$21+$R$22+$R$23)</f>
        <v>0</v>
      </c>
      <c r="V20" s="2177" t="s">
        <v>32</v>
      </c>
      <c r="W20" s="2195"/>
      <c r="X20" s="2245">
        <f>$X$8*U20</f>
        <v>0</v>
      </c>
      <c r="Y20" s="631"/>
      <c r="Z20" s="631"/>
      <c r="AA20" s="631"/>
      <c r="AB20" s="631"/>
      <c r="AC20" s="631"/>
      <c r="AD20" s="2224">
        <f>K20</f>
        <v>396.89962312854584</v>
      </c>
      <c r="AE20" s="631"/>
      <c r="AF20" s="616"/>
      <c r="AG20" s="616"/>
      <c r="AH20" s="616"/>
      <c r="AI20" s="616"/>
      <c r="AJ20" s="657"/>
      <c r="AK20" s="631"/>
      <c r="AL20" s="631"/>
      <c r="AM20" s="631"/>
      <c r="AN20" s="631"/>
      <c r="AO20" s="2224">
        <f>X20</f>
        <v>0</v>
      </c>
      <c r="AP20" s="631"/>
      <c r="AQ20" s="616"/>
      <c r="AR20" s="616"/>
      <c r="AS20" s="616"/>
      <c r="AT20" s="616"/>
    </row>
    <row r="21" spans="1:46" ht="44.25" customHeight="1" x14ac:dyDescent="0.25">
      <c r="A21" s="670"/>
      <c r="B21" s="2166"/>
      <c r="C21" s="671" t="str">
        <f>'Балансы Ист'!A28</f>
        <v>1.1.2.</v>
      </c>
      <c r="D21" s="671" t="str">
        <f>'Балансы Ист'!B28</f>
        <v>Активная Мощность Источника И1  В  составе ТЭ, отпущенной в тепловые сети</v>
      </c>
      <c r="E21" s="671">
        <f>'Балансы Ист'!D28</f>
        <v>72</v>
      </c>
      <c r="F21" s="669" t="s">
        <v>56</v>
      </c>
      <c r="G21" s="2174"/>
      <c r="H21" s="2176"/>
      <c r="I21" s="2179"/>
      <c r="J21" s="2180"/>
      <c r="K21" s="2256"/>
      <c r="L21" s="660"/>
      <c r="N21" s="670"/>
      <c r="O21" s="2166"/>
      <c r="P21" s="671" t="str">
        <f>'Балансы Ист'!L28</f>
        <v>1.1.2.</v>
      </c>
      <c r="Q21" s="671" t="str">
        <f>'Балансы Ист'!M28</f>
        <v>Активная Мощность Источника  И2  В  составе ТЭ, отпущенной в тепловые сети</v>
      </c>
      <c r="R21" s="671">
        <f>'Балансы Ист'!O28</f>
        <v>76</v>
      </c>
      <c r="S21" s="669" t="s">
        <v>56</v>
      </c>
      <c r="T21" s="2174"/>
      <c r="U21" s="2176"/>
      <c r="V21" s="2179"/>
      <c r="W21" s="2196"/>
      <c r="X21" s="2246"/>
      <c r="Y21" s="631"/>
      <c r="Z21" s="631"/>
      <c r="AA21" s="631"/>
      <c r="AB21" s="631"/>
      <c r="AC21" s="631"/>
      <c r="AD21" s="2225"/>
      <c r="AE21" s="631"/>
      <c r="AF21" s="616"/>
      <c r="AG21" s="616"/>
      <c r="AH21" s="616"/>
      <c r="AI21" s="616"/>
      <c r="AJ21" s="659"/>
      <c r="AK21" s="631"/>
      <c r="AL21" s="631"/>
      <c r="AM21" s="631"/>
      <c r="AN21" s="631"/>
      <c r="AO21" s="2225"/>
      <c r="AP21" s="631"/>
      <c r="AQ21" s="616"/>
      <c r="AR21" s="616"/>
      <c r="AS21" s="616"/>
      <c r="AT21" s="616"/>
    </row>
    <row r="22" spans="1:46" ht="53.25" customHeight="1" x14ac:dyDescent="0.25">
      <c r="A22" s="670"/>
      <c r="B22" s="2166"/>
      <c r="C22" s="671" t="str">
        <f>'Балансы Ист'!A30</f>
        <v>1.1.1.</v>
      </c>
      <c r="D22" s="671" t="str">
        <f>'Балансы Ист'!B30</f>
        <v>Резервная тепловая мощность, поддерживаемая при отсутствии потребления для потребителей /абонентов на коллектрах ИсточникИ1</v>
      </c>
      <c r="E22" s="671">
        <f>'Балансы Ист'!D30</f>
        <v>5</v>
      </c>
      <c r="F22" s="669" t="s">
        <v>24</v>
      </c>
      <c r="G22" s="2174" t="s">
        <v>323</v>
      </c>
      <c r="H22" s="2176">
        <f>$E$12*$E$14*E23/($E$20+$E$21+$E$22+$E$23)</f>
        <v>1.2500000000000001E-2</v>
      </c>
      <c r="I22" s="2177" t="s">
        <v>314</v>
      </c>
      <c r="J22" s="2178"/>
      <c r="K22" s="2257">
        <f>$K$8*H22</f>
        <v>396.89962312854584</v>
      </c>
      <c r="L22" s="660"/>
      <c r="N22" s="670"/>
      <c r="O22" s="2166"/>
      <c r="P22" s="671" t="str">
        <f>'Балансы Ист'!L30</f>
        <v>1.1.1.</v>
      </c>
      <c r="Q22" s="671" t="str">
        <f>'Балансы Ист'!M30</f>
        <v>Резервная тепловая мощность, поддерживаемая при отсутствии потребления для потребителей /абонентов на коллектрах Источника И2</v>
      </c>
      <c r="R22" s="671">
        <f>'Балансы Ист'!O30</f>
        <v>0</v>
      </c>
      <c r="S22" s="669" t="s">
        <v>24</v>
      </c>
      <c r="T22" s="2174" t="s">
        <v>323</v>
      </c>
      <c r="U22" s="2176">
        <f>$R$12*$R$14*R23/($R$20+$R$21+$R$22+$R$23)</f>
        <v>2.5000000000000001E-2</v>
      </c>
      <c r="V22" s="2177" t="s">
        <v>314</v>
      </c>
      <c r="W22" s="2195"/>
      <c r="X22" s="2245">
        <f>$X$8*U22</f>
        <v>793.79924625709168</v>
      </c>
      <c r="Y22" s="631"/>
      <c r="Z22" s="631"/>
      <c r="AA22" s="631"/>
      <c r="AB22" s="631"/>
      <c r="AC22" s="631"/>
      <c r="AD22" s="631"/>
      <c r="AE22" s="631"/>
      <c r="AF22" s="616"/>
      <c r="AG22" s="616"/>
      <c r="AH22" s="2224">
        <f>K22</f>
        <v>396.89962312854584</v>
      </c>
      <c r="AI22" s="616"/>
      <c r="AJ22" s="657"/>
      <c r="AK22" s="631"/>
      <c r="AL22" s="631"/>
      <c r="AM22" s="631"/>
      <c r="AN22" s="631"/>
      <c r="AO22" s="631"/>
      <c r="AP22" s="631"/>
      <c r="AQ22" s="616"/>
      <c r="AR22" s="616"/>
      <c r="AS22" s="2224">
        <f>X22</f>
        <v>793.79924625709168</v>
      </c>
      <c r="AT22" s="616"/>
    </row>
    <row r="23" spans="1:46" ht="53.25" customHeight="1" thickBot="1" x14ac:dyDescent="0.3">
      <c r="A23" s="672"/>
      <c r="B23" s="2173"/>
      <c r="C23" s="673" t="str">
        <f>'Балансы Ист'!A31</f>
        <v>1.1.2.</v>
      </c>
      <c r="D23" s="673" t="str">
        <f>'Балансы Ист'!B31</f>
        <v>Резервная тепловая мощность, поддерживаемая при отсутствии потребления для потребителей  в зоне системы теплоснабжения, за счет Источника И1</v>
      </c>
      <c r="E23" s="673">
        <f>'Балансы Ист'!D31</f>
        <v>5</v>
      </c>
      <c r="F23" s="674" t="s">
        <v>63</v>
      </c>
      <c r="G23" s="2174"/>
      <c r="H23" s="2176"/>
      <c r="I23" s="2183"/>
      <c r="J23" s="2184"/>
      <c r="K23" s="2256"/>
      <c r="L23" s="660"/>
      <c r="N23" s="672"/>
      <c r="O23" s="2173"/>
      <c r="P23" s="673" t="str">
        <f>'Балансы Ист'!L31</f>
        <v>1.1.2.</v>
      </c>
      <c r="Q23" s="673" t="str">
        <f>'Балансы Ист'!M31</f>
        <v>Резервная тепловая мощность, поддерживаемая при отсутствии потребления для потребителей  в зоне системы теплоснабжения, за счет Источника И2</v>
      </c>
      <c r="R23" s="673">
        <f>'Балансы Ист'!O31</f>
        <v>5</v>
      </c>
      <c r="S23" s="674" t="s">
        <v>63</v>
      </c>
      <c r="T23" s="2174"/>
      <c r="U23" s="2176"/>
      <c r="V23" s="2183"/>
      <c r="W23" s="2258"/>
      <c r="X23" s="2246"/>
      <c r="Y23" s="631"/>
      <c r="Z23" s="631"/>
      <c r="AA23" s="631"/>
      <c r="AB23" s="631"/>
      <c r="AC23" s="631"/>
      <c r="AD23" s="631"/>
      <c r="AE23" s="631"/>
      <c r="AF23" s="616"/>
      <c r="AG23" s="616"/>
      <c r="AH23" s="2225"/>
      <c r="AI23" s="616"/>
      <c r="AJ23" s="659"/>
      <c r="AK23" s="631"/>
      <c r="AL23" s="631"/>
      <c r="AM23" s="631"/>
      <c r="AN23" s="631"/>
      <c r="AO23" s="631"/>
      <c r="AP23" s="631"/>
      <c r="AQ23" s="616"/>
      <c r="AR23" s="616"/>
      <c r="AS23" s="2225"/>
      <c r="AT23" s="616"/>
    </row>
    <row r="24" spans="1:46" ht="16.5" thickTop="1" thickBot="1" x14ac:dyDescent="0.3">
      <c r="G24" s="675"/>
      <c r="H24" s="675">
        <f>SUM(H10:H23)</f>
        <v>1</v>
      </c>
      <c r="I24" s="675"/>
      <c r="J24" s="676"/>
      <c r="K24" s="677">
        <f>SUM(K10:K22)</f>
        <v>31751.969850283669</v>
      </c>
      <c r="L24" s="603"/>
      <c r="P24" s="605"/>
      <c r="Q24" s="605"/>
      <c r="R24" s="605"/>
      <c r="S24" s="605"/>
      <c r="T24" s="675"/>
      <c r="U24" s="675">
        <f>SUM(U10:U23)</f>
        <v>1</v>
      </c>
      <c r="V24" s="675"/>
      <c r="W24" s="675"/>
      <c r="X24" s="678">
        <f>SUM(X10:X22)</f>
        <v>31751.969850283662</v>
      </c>
      <c r="Y24" s="631"/>
      <c r="Z24" s="631"/>
      <c r="AA24" s="631"/>
      <c r="AB24" s="631"/>
      <c r="AC24" s="631"/>
      <c r="AD24" s="631"/>
      <c r="AE24" s="631"/>
      <c r="AF24" s="616"/>
      <c r="AG24" s="616"/>
      <c r="AH24" s="616"/>
      <c r="AI24" s="616"/>
      <c r="AJ24" s="644"/>
      <c r="AK24" s="631"/>
      <c r="AL24" s="631"/>
      <c r="AM24" s="631"/>
      <c r="AN24" s="631"/>
      <c r="AO24" s="631"/>
      <c r="AP24" s="631"/>
      <c r="AQ24" s="616"/>
      <c r="AR24" s="616"/>
      <c r="AS24" s="616"/>
      <c r="AT24" s="616"/>
    </row>
    <row r="25" spans="1:46" ht="15.75" thickTop="1" x14ac:dyDescent="0.25">
      <c r="A25" s="589" t="s">
        <v>434</v>
      </c>
      <c r="B25" s="679"/>
      <c r="C25" s="591"/>
      <c r="D25" s="592"/>
      <c r="E25" s="593"/>
      <c r="F25" s="593"/>
      <c r="G25" s="594"/>
      <c r="H25" s="594"/>
      <c r="I25" s="679"/>
      <c r="J25" s="595" t="s">
        <v>36</v>
      </c>
      <c r="K25" s="680"/>
      <c r="L25" s="597"/>
      <c r="N25" s="589" t="s">
        <v>436</v>
      </c>
      <c r="O25" s="679"/>
      <c r="P25" s="591"/>
      <c r="Q25" s="592"/>
      <c r="R25" s="593"/>
      <c r="S25" s="593"/>
      <c r="T25" s="594"/>
      <c r="U25" s="594"/>
      <c r="V25" s="679"/>
      <c r="W25" s="599" t="s">
        <v>36</v>
      </c>
      <c r="Y25" s="631"/>
      <c r="Z25" s="631"/>
      <c r="AA25" s="631"/>
      <c r="AB25" s="631"/>
      <c r="AC25" s="631"/>
      <c r="AD25" s="631"/>
      <c r="AE25" s="631"/>
      <c r="AF25" s="616"/>
      <c r="AG25" s="616"/>
      <c r="AH25" s="616"/>
      <c r="AI25" s="616"/>
      <c r="AK25" s="631"/>
      <c r="AL25" s="631"/>
      <c r="AM25" s="631"/>
      <c r="AN25" s="631"/>
      <c r="AO25" s="631"/>
      <c r="AP25" s="631"/>
      <c r="AQ25" s="616"/>
      <c r="AR25" s="616"/>
      <c r="AS25" s="616"/>
      <c r="AT25" s="616"/>
    </row>
    <row r="26" spans="1:46" x14ac:dyDescent="0.25">
      <c r="A26" s="2085" t="s">
        <v>437</v>
      </c>
      <c r="B26" s="2086"/>
      <c r="C26" s="2086"/>
      <c r="D26" s="2086"/>
      <c r="E26" s="2086"/>
      <c r="F26" s="2086"/>
      <c r="G26" s="2086"/>
      <c r="H26" s="2086"/>
      <c r="I26" s="2086"/>
      <c r="J26" s="2087"/>
      <c r="K26" s="601"/>
      <c r="L26" s="602"/>
      <c r="N26" s="2085" t="s">
        <v>438</v>
      </c>
      <c r="O26" s="2086"/>
      <c r="P26" s="2086"/>
      <c r="Q26" s="2086"/>
      <c r="R26" s="2086"/>
      <c r="S26" s="2086"/>
      <c r="T26" s="2086"/>
      <c r="U26" s="2086"/>
      <c r="V26" s="2086"/>
      <c r="W26" s="2087"/>
      <c r="Y26" s="631"/>
      <c r="Z26" s="631"/>
      <c r="AA26" s="631"/>
      <c r="AB26" s="631"/>
      <c r="AC26" s="631"/>
      <c r="AD26" s="631"/>
      <c r="AE26" s="631"/>
      <c r="AF26" s="616"/>
      <c r="AG26" s="616"/>
      <c r="AH26" s="616"/>
      <c r="AI26" s="616"/>
      <c r="AK26" s="631"/>
      <c r="AL26" s="631"/>
      <c r="AM26" s="631"/>
      <c r="AN26" s="631"/>
      <c r="AO26" s="631"/>
      <c r="AP26" s="631"/>
      <c r="AQ26" s="616"/>
      <c r="AR26" s="616"/>
      <c r="AS26" s="616"/>
      <c r="AT26" s="616"/>
    </row>
    <row r="27" spans="1:46" x14ac:dyDescent="0.25">
      <c r="A27" s="607" t="s">
        <v>59</v>
      </c>
      <c r="B27" s="608" t="s">
        <v>18</v>
      </c>
      <c r="C27" s="2006" t="s">
        <v>60</v>
      </c>
      <c r="D27" s="2007"/>
      <c r="E27" s="2007"/>
      <c r="F27" s="2007"/>
      <c r="G27" s="2008"/>
      <c r="H27" s="2009"/>
      <c r="I27" s="2010"/>
      <c r="J27" s="609"/>
      <c r="K27" s="610"/>
      <c r="L27" s="611"/>
      <c r="N27" s="607" t="s">
        <v>59</v>
      </c>
      <c r="O27" s="608" t="s">
        <v>18</v>
      </c>
      <c r="P27" s="2006" t="s">
        <v>60</v>
      </c>
      <c r="Q27" s="2007"/>
      <c r="R27" s="2007"/>
      <c r="S27" s="2007"/>
      <c r="T27" s="2008"/>
      <c r="U27" s="2009"/>
      <c r="V27" s="2010"/>
      <c r="W27" s="613"/>
      <c r="Y27" s="631"/>
      <c r="Z27" s="631"/>
      <c r="AA27" s="631"/>
      <c r="AB27" s="631"/>
      <c r="AC27" s="631"/>
      <c r="AD27" s="631"/>
      <c r="AE27" s="631"/>
      <c r="AF27" s="616"/>
      <c r="AG27" s="616"/>
      <c r="AH27" s="616"/>
      <c r="AI27" s="616"/>
      <c r="AK27" s="631"/>
      <c r="AL27" s="631"/>
      <c r="AM27" s="631"/>
      <c r="AN27" s="631"/>
      <c r="AO27" s="631"/>
      <c r="AP27" s="631"/>
      <c r="AQ27" s="616"/>
      <c r="AR27" s="616"/>
      <c r="AS27" s="616"/>
      <c r="AT27" s="616"/>
    </row>
    <row r="28" spans="1:46" x14ac:dyDescent="0.25">
      <c r="A28" s="615" t="s">
        <v>0</v>
      </c>
      <c r="B28" s="616"/>
      <c r="C28" s="2011" t="s">
        <v>23</v>
      </c>
      <c r="D28" s="2012"/>
      <c r="E28" s="2012"/>
      <c r="F28" s="2012"/>
      <c r="G28" s="2013"/>
      <c r="H28" s="2014"/>
      <c r="I28" s="2015"/>
      <c r="N28" s="615" t="s">
        <v>0</v>
      </c>
      <c r="O28" s="616"/>
      <c r="P28" s="2011" t="s">
        <v>23</v>
      </c>
      <c r="Q28" s="2012"/>
      <c r="R28" s="2012"/>
      <c r="S28" s="2012"/>
      <c r="T28" s="2013"/>
      <c r="U28" s="2014"/>
      <c r="V28" s="2015"/>
      <c r="W28" s="619"/>
      <c r="Y28" s="631"/>
      <c r="Z28" s="631"/>
      <c r="AA28" s="631"/>
      <c r="AB28" s="631"/>
      <c r="AC28" s="631"/>
      <c r="AD28" s="631"/>
      <c r="AE28" s="631"/>
      <c r="AF28" s="616"/>
      <c r="AG28" s="616"/>
      <c r="AH28" s="616"/>
      <c r="AI28" s="616"/>
      <c r="AK28" s="631"/>
      <c r="AL28" s="631"/>
      <c r="AM28" s="631"/>
      <c r="AN28" s="631"/>
      <c r="AO28" s="631"/>
      <c r="AP28" s="631"/>
      <c r="AQ28" s="616"/>
      <c r="AR28" s="616"/>
      <c r="AS28" s="616"/>
      <c r="AT28" s="616"/>
    </row>
    <row r="29" spans="1:46" ht="27" customHeight="1" thickBot="1" x14ac:dyDescent="0.3">
      <c r="A29" s="607" t="s">
        <v>17</v>
      </c>
      <c r="C29" s="2016" t="s">
        <v>37</v>
      </c>
      <c r="D29" s="2017"/>
      <c r="E29" s="2017"/>
      <c r="F29" s="2017"/>
      <c r="G29" s="2017"/>
      <c r="H29" s="2017"/>
      <c r="I29" s="2018"/>
      <c r="K29" s="681"/>
      <c r="N29" s="607" t="s">
        <v>17</v>
      </c>
      <c r="P29" s="2016" t="s">
        <v>37</v>
      </c>
      <c r="Q29" s="2017"/>
      <c r="R29" s="2017"/>
      <c r="S29" s="2017"/>
      <c r="T29" s="2017"/>
      <c r="U29" s="2017"/>
      <c r="V29" s="2018"/>
      <c r="W29" s="619"/>
      <c r="Y29" s="631"/>
      <c r="Z29" s="631"/>
      <c r="AA29" s="631"/>
      <c r="AB29" s="631"/>
      <c r="AC29" s="631"/>
      <c r="AD29" s="631"/>
      <c r="AE29" s="631"/>
      <c r="AF29" s="616"/>
      <c r="AG29" s="616"/>
      <c r="AH29" s="616"/>
      <c r="AI29" s="616"/>
      <c r="AK29" s="631"/>
      <c r="AL29" s="631"/>
      <c r="AM29" s="631"/>
      <c r="AN29" s="631"/>
      <c r="AO29" s="631"/>
      <c r="AP29" s="631"/>
      <c r="AQ29" s="616"/>
      <c r="AR29" s="616"/>
      <c r="AS29" s="616"/>
      <c r="AT29" s="616"/>
    </row>
    <row r="30" spans="1:46" ht="26.25" thickBot="1" x14ac:dyDescent="0.3">
      <c r="A30" s="623" t="s">
        <v>19</v>
      </c>
      <c r="B30" s="624" t="s">
        <v>20</v>
      </c>
      <c r="C30" s="2057" t="s">
        <v>21</v>
      </c>
      <c r="D30" s="2058"/>
      <c r="E30" s="2058"/>
      <c r="F30" s="2058"/>
      <c r="G30" s="2058"/>
      <c r="H30" s="2059"/>
      <c r="I30" s="625" t="s">
        <v>25</v>
      </c>
      <c r="J30" s="626"/>
      <c r="K30" s="620" t="s">
        <v>477</v>
      </c>
      <c r="L30" s="682"/>
      <c r="N30" s="623" t="s">
        <v>19</v>
      </c>
      <c r="O30" s="624" t="s">
        <v>20</v>
      </c>
      <c r="P30" s="2057" t="s">
        <v>21</v>
      </c>
      <c r="Q30" s="2058"/>
      <c r="R30" s="2058"/>
      <c r="S30" s="2058"/>
      <c r="T30" s="2058"/>
      <c r="U30" s="2059"/>
      <c r="V30" s="625" t="s">
        <v>25</v>
      </c>
      <c r="W30" s="630"/>
      <c r="X30" s="621" t="s">
        <v>477</v>
      </c>
      <c r="Y30" s="631"/>
      <c r="Z30" s="631"/>
      <c r="AA30" s="631"/>
      <c r="AB30" s="631"/>
      <c r="AC30" s="631"/>
      <c r="AD30" s="631"/>
      <c r="AE30" s="631"/>
      <c r="AF30" s="616"/>
      <c r="AG30" s="616"/>
      <c r="AH30" s="616"/>
      <c r="AI30" s="616"/>
      <c r="AJ30" s="622"/>
      <c r="AK30" s="631"/>
      <c r="AL30" s="631"/>
      <c r="AM30" s="631"/>
      <c r="AN30" s="631"/>
      <c r="AO30" s="631"/>
      <c r="AP30" s="631"/>
      <c r="AQ30" s="616"/>
      <c r="AR30" s="616"/>
      <c r="AS30" s="616"/>
      <c r="AT30" s="616"/>
    </row>
    <row r="31" spans="1:46" ht="15.75" thickTop="1" x14ac:dyDescent="0.25">
      <c r="A31" s="2088" t="s">
        <v>87</v>
      </c>
      <c r="B31" s="2060" t="s">
        <v>38</v>
      </c>
      <c r="C31" s="2061"/>
      <c r="D31" s="2061"/>
      <c r="E31" s="2061"/>
      <c r="F31" s="2062"/>
      <c r="G31" s="2064" t="s">
        <v>39</v>
      </c>
      <c r="H31" s="2064"/>
      <c r="I31" s="2064"/>
      <c r="J31" s="2065"/>
      <c r="K31" s="683"/>
      <c r="L31" s="475"/>
      <c r="N31" s="2088" t="s">
        <v>87</v>
      </c>
      <c r="O31" s="2060" t="s">
        <v>38</v>
      </c>
      <c r="P31" s="2061"/>
      <c r="Q31" s="2061"/>
      <c r="R31" s="2061"/>
      <c r="S31" s="2062"/>
      <c r="T31" s="2064" t="s">
        <v>39</v>
      </c>
      <c r="U31" s="2064"/>
      <c r="V31" s="2064"/>
      <c r="W31" s="2065"/>
      <c r="Y31" s="631"/>
      <c r="Z31" s="631"/>
      <c r="AA31" s="631"/>
      <c r="AB31" s="631"/>
      <c r="AC31" s="631"/>
      <c r="AD31" s="631"/>
      <c r="AE31" s="631"/>
      <c r="AF31" s="616"/>
      <c r="AG31" s="616"/>
      <c r="AH31" s="616"/>
      <c r="AI31" s="616"/>
      <c r="AK31" s="631"/>
      <c r="AL31" s="631"/>
      <c r="AM31" s="631"/>
      <c r="AN31" s="631"/>
      <c r="AO31" s="631"/>
      <c r="AP31" s="631"/>
      <c r="AQ31" s="616"/>
      <c r="AR31" s="616"/>
      <c r="AS31" s="616"/>
      <c r="AT31" s="616"/>
    </row>
    <row r="32" spans="1:46" ht="39" x14ac:dyDescent="0.25">
      <c r="A32" s="2089"/>
      <c r="B32" s="684" t="s">
        <v>40</v>
      </c>
      <c r="C32" s="685" t="s">
        <v>41</v>
      </c>
      <c r="D32" s="685"/>
      <c r="E32" s="686" t="s">
        <v>42</v>
      </c>
      <c r="F32" s="687" t="s">
        <v>61</v>
      </c>
      <c r="G32" s="688" t="s">
        <v>43</v>
      </c>
      <c r="H32" s="689" t="s">
        <v>44</v>
      </c>
      <c r="I32" s="2054" t="s">
        <v>40</v>
      </c>
      <c r="J32" s="2055"/>
      <c r="K32" s="690">
        <f>'ИТОГИ ОСН'!P19</f>
        <v>101242.64142169275</v>
      </c>
      <c r="L32" s="691"/>
      <c r="N32" s="2089"/>
      <c r="O32" s="684" t="s">
        <v>40</v>
      </c>
      <c r="P32" s="685" t="s">
        <v>41</v>
      </c>
      <c r="Q32" s="685"/>
      <c r="R32" s="686" t="s">
        <v>42</v>
      </c>
      <c r="S32" s="687" t="s">
        <v>61</v>
      </c>
      <c r="T32" s="688" t="s">
        <v>43</v>
      </c>
      <c r="U32" s="689" t="s">
        <v>44</v>
      </c>
      <c r="V32" s="2054" t="s">
        <v>40</v>
      </c>
      <c r="W32" s="2055"/>
      <c r="X32" s="692">
        <f>'ИТОГИ ОСН'!P22</f>
        <v>100994.1131373542</v>
      </c>
      <c r="Y32" s="631"/>
      <c r="Z32" s="631"/>
      <c r="AA32" s="631"/>
      <c r="AB32" s="631"/>
      <c r="AC32" s="631"/>
      <c r="AD32" s="631"/>
      <c r="AE32" s="631"/>
      <c r="AF32" s="616"/>
      <c r="AG32" s="616"/>
      <c r="AH32" s="616"/>
      <c r="AI32" s="616"/>
      <c r="AJ32" s="693"/>
      <c r="AK32" s="631"/>
      <c r="AL32" s="631"/>
      <c r="AM32" s="631"/>
      <c r="AN32" s="631"/>
      <c r="AO32" s="631"/>
      <c r="AP32" s="631"/>
      <c r="AQ32" s="616"/>
      <c r="AR32" s="616"/>
      <c r="AS32" s="616"/>
      <c r="AT32" s="616"/>
    </row>
    <row r="33" spans="1:46" ht="15.75" thickBot="1" x14ac:dyDescent="0.3">
      <c r="A33" s="645">
        <v>1</v>
      </c>
      <c r="B33" s="694">
        <v>2</v>
      </c>
      <c r="C33" s="695">
        <v>3</v>
      </c>
      <c r="D33" s="695"/>
      <c r="E33" s="696">
        <v>4</v>
      </c>
      <c r="F33" s="697">
        <v>5</v>
      </c>
      <c r="G33" s="698">
        <v>6</v>
      </c>
      <c r="H33" s="695">
        <v>7</v>
      </c>
      <c r="I33" s="2004">
        <v>8</v>
      </c>
      <c r="J33" s="2056"/>
      <c r="K33" s="699"/>
      <c r="L33" s="700"/>
      <c r="N33" s="645">
        <v>1</v>
      </c>
      <c r="O33" s="694">
        <v>2</v>
      </c>
      <c r="P33" s="695">
        <v>3</v>
      </c>
      <c r="Q33" s="695"/>
      <c r="R33" s="696">
        <v>4</v>
      </c>
      <c r="S33" s="697">
        <v>5</v>
      </c>
      <c r="T33" s="698">
        <v>6</v>
      </c>
      <c r="U33" s="695">
        <v>7</v>
      </c>
      <c r="V33" s="2004">
        <v>8</v>
      </c>
      <c r="W33" s="2056"/>
      <c r="X33" s="701"/>
      <c r="Y33" s="631"/>
      <c r="Z33" s="631"/>
      <c r="AA33" s="631"/>
      <c r="AB33" s="631"/>
      <c r="AC33" s="631"/>
      <c r="AD33" s="631"/>
      <c r="AE33" s="631"/>
      <c r="AF33" s="616"/>
      <c r="AG33" s="616"/>
      <c r="AH33" s="616"/>
      <c r="AI33" s="616"/>
      <c r="AK33" s="631"/>
      <c r="AL33" s="631"/>
      <c r="AM33" s="631"/>
      <c r="AN33" s="631"/>
      <c r="AO33" s="631"/>
      <c r="AP33" s="631"/>
      <c r="AQ33" s="616"/>
      <c r="AR33" s="616"/>
      <c r="AS33" s="616"/>
      <c r="AT33" s="616"/>
    </row>
    <row r="34" spans="1:46" ht="21.75" customHeight="1" thickTop="1" x14ac:dyDescent="0.25">
      <c r="A34" s="2132" t="s">
        <v>324</v>
      </c>
      <c r="B34" s="2143" t="s">
        <v>50</v>
      </c>
      <c r="C34" s="2104" t="str">
        <f>'Балансы Ист'!A16</f>
        <v>1.1.</v>
      </c>
      <c r="D34" s="2135" t="str">
        <f>'Балансы Ист'!B16</f>
        <v>Доля затрат, отнесенная на генерацию тепловой энергии/мощности</v>
      </c>
      <c r="E34" s="2135">
        <f>'Балансы Ист'!C16</f>
        <v>0.5</v>
      </c>
      <c r="F34" s="2145" t="s">
        <v>46</v>
      </c>
      <c r="G34" s="2146" t="s">
        <v>330</v>
      </c>
      <c r="H34" s="2019">
        <f>E36*E38/(E38+E40)</f>
        <v>0.47499999999999998</v>
      </c>
      <c r="I34" s="2093" t="s">
        <v>67</v>
      </c>
      <c r="J34" s="2148"/>
      <c r="K34" s="2247">
        <f>$K$32*H34</f>
        <v>48090.254675304051</v>
      </c>
      <c r="L34" s="702"/>
      <c r="N34" s="2132" t="s">
        <v>324</v>
      </c>
      <c r="O34" s="2143" t="s">
        <v>50</v>
      </c>
      <c r="P34" s="2104" t="str">
        <f>'Балансы Ист'!L16</f>
        <v>1.1.</v>
      </c>
      <c r="Q34" s="2135" t="str">
        <f>'Балансы Ист'!M16</f>
        <v>Доля затрат, отнесенная на генерацию тепловой энергии/мощности</v>
      </c>
      <c r="R34" s="2135">
        <f>'Балансы Ист'!N16</f>
        <v>1</v>
      </c>
      <c r="S34" s="2145" t="s">
        <v>46</v>
      </c>
      <c r="T34" s="2146" t="s">
        <v>330</v>
      </c>
      <c r="U34" s="2197"/>
      <c r="V34" s="2093" t="s">
        <v>67</v>
      </c>
      <c r="W34" s="2148"/>
      <c r="X34" s="701"/>
      <c r="Y34" s="2233">
        <f>K34</f>
        <v>48090.254675304051</v>
      </c>
      <c r="Z34" s="631"/>
      <c r="AA34" s="631"/>
      <c r="AB34" s="631"/>
      <c r="AC34" s="631"/>
      <c r="AD34" s="631"/>
      <c r="AE34" s="631"/>
      <c r="AF34" s="616"/>
      <c r="AG34" s="616"/>
      <c r="AH34" s="616"/>
      <c r="AI34" s="616"/>
      <c r="AK34" s="631"/>
      <c r="AL34" s="631"/>
      <c r="AM34" s="631"/>
      <c r="AN34" s="631"/>
      <c r="AO34" s="631"/>
      <c r="AP34" s="631"/>
      <c r="AQ34" s="616"/>
      <c r="AR34" s="616"/>
      <c r="AS34" s="616"/>
      <c r="AT34" s="616"/>
    </row>
    <row r="35" spans="1:46" ht="21.75" customHeight="1" thickBot="1" x14ac:dyDescent="0.3">
      <c r="A35" s="2133"/>
      <c r="B35" s="2144"/>
      <c r="C35" s="2069"/>
      <c r="D35" s="2136"/>
      <c r="E35" s="2136"/>
      <c r="F35" s="2141"/>
      <c r="G35" s="2147"/>
      <c r="H35" s="2020"/>
      <c r="I35" s="2095"/>
      <c r="J35" s="2149"/>
      <c r="K35" s="2248"/>
      <c r="L35" s="702"/>
      <c r="N35" s="2133"/>
      <c r="O35" s="2144"/>
      <c r="P35" s="2069"/>
      <c r="Q35" s="2136"/>
      <c r="R35" s="2136"/>
      <c r="S35" s="2141"/>
      <c r="T35" s="2147"/>
      <c r="U35" s="2198"/>
      <c r="V35" s="2095"/>
      <c r="W35" s="2149"/>
      <c r="X35" s="701"/>
      <c r="Y35" s="2227"/>
      <c r="Z35" s="631"/>
      <c r="AA35" s="631"/>
      <c r="AB35" s="631"/>
      <c r="AC35" s="631"/>
      <c r="AD35" s="631"/>
      <c r="AE35" s="631"/>
      <c r="AF35" s="616"/>
      <c r="AG35" s="616"/>
      <c r="AH35" s="616"/>
      <c r="AI35" s="616"/>
      <c r="AK35" s="631"/>
      <c r="AL35" s="631"/>
      <c r="AM35" s="631"/>
      <c r="AN35" s="631"/>
      <c r="AO35" s="631"/>
      <c r="AP35" s="631"/>
      <c r="AQ35" s="616"/>
      <c r="AR35" s="616"/>
      <c r="AS35" s="616"/>
      <c r="AT35" s="616"/>
    </row>
    <row r="36" spans="1:46" ht="20.25" customHeight="1" thickTop="1" x14ac:dyDescent="0.25">
      <c r="A36" s="2133"/>
      <c r="B36" s="2144"/>
      <c r="C36" s="2104" t="str">
        <f>'Балансы Ист'!A17</f>
        <v>1.2.</v>
      </c>
      <c r="D36" s="2135" t="str">
        <f>'Балансы Ист'!B17</f>
        <v>Доля затрат, отнесенная на генерацию электрической энергии/мощности</v>
      </c>
      <c r="E36" s="2135">
        <f>'Балансы Ист'!C17</f>
        <v>0.5</v>
      </c>
      <c r="F36" s="2142" t="s">
        <v>48</v>
      </c>
      <c r="G36" s="2150" t="s">
        <v>332</v>
      </c>
      <c r="H36" s="2097">
        <f>E36*E40/(E38+E40)*E44/(E44+E45)</f>
        <v>5.000000000000001E-3</v>
      </c>
      <c r="I36" s="2100" t="s">
        <v>68</v>
      </c>
      <c r="J36" s="2152"/>
      <c r="K36" s="2247">
        <f>$K$32*H36</f>
        <v>506.21320710846385</v>
      </c>
      <c r="L36" s="702"/>
      <c r="N36" s="2133"/>
      <c r="O36" s="2144"/>
      <c r="P36" s="2104" t="str">
        <f>'Балансы Ист'!L17</f>
        <v>1.2.</v>
      </c>
      <c r="Q36" s="2135" t="str">
        <f>'Балансы Ист'!M17</f>
        <v>Доля затрат, отнесенная на генерацию электрической энергии/мощности</v>
      </c>
      <c r="R36" s="2135">
        <f>'Балансы Ист'!N17</f>
        <v>0</v>
      </c>
      <c r="S36" s="2142" t="s">
        <v>48</v>
      </c>
      <c r="T36" s="2150" t="s">
        <v>332</v>
      </c>
      <c r="U36" s="2199"/>
      <c r="V36" s="2100" t="s">
        <v>68</v>
      </c>
      <c r="W36" s="2152"/>
      <c r="X36" s="701"/>
      <c r="Y36" s="631"/>
      <c r="Z36" s="631"/>
      <c r="AA36" s="631"/>
      <c r="AB36" s="631"/>
      <c r="AC36" s="631"/>
      <c r="AD36" s="631"/>
      <c r="AE36" s="2233">
        <f>K36</f>
        <v>506.21320710846385</v>
      </c>
      <c r="AF36" s="616"/>
      <c r="AG36" s="616"/>
      <c r="AH36" s="616"/>
      <c r="AI36" s="616"/>
      <c r="AK36" s="631"/>
      <c r="AL36" s="631"/>
      <c r="AM36" s="631"/>
      <c r="AN36" s="631"/>
      <c r="AO36" s="631"/>
      <c r="AP36" s="631"/>
      <c r="AQ36" s="616"/>
      <c r="AR36" s="616"/>
      <c r="AS36" s="616"/>
      <c r="AT36" s="616"/>
    </row>
    <row r="37" spans="1:46" ht="20.25" customHeight="1" x14ac:dyDescent="0.25">
      <c r="A37" s="2133"/>
      <c r="B37" s="2144"/>
      <c r="C37" s="2069"/>
      <c r="D37" s="2136"/>
      <c r="E37" s="2136"/>
      <c r="F37" s="2142"/>
      <c r="G37" s="2151"/>
      <c r="H37" s="2098"/>
      <c r="I37" s="2102"/>
      <c r="J37" s="2153"/>
      <c r="K37" s="2251"/>
      <c r="L37" s="702"/>
      <c r="N37" s="2133"/>
      <c r="O37" s="2144"/>
      <c r="P37" s="2069"/>
      <c r="Q37" s="2136"/>
      <c r="R37" s="2136"/>
      <c r="S37" s="2142"/>
      <c r="T37" s="2151"/>
      <c r="U37" s="2200"/>
      <c r="V37" s="2102"/>
      <c r="W37" s="2153"/>
      <c r="X37" s="701"/>
      <c r="Y37" s="631"/>
      <c r="Z37" s="631"/>
      <c r="AA37" s="631"/>
      <c r="AB37" s="631"/>
      <c r="AC37" s="631"/>
      <c r="AD37" s="631"/>
      <c r="AE37" s="2234"/>
      <c r="AF37" s="616"/>
      <c r="AG37" s="616"/>
      <c r="AH37" s="616"/>
      <c r="AI37" s="616"/>
      <c r="AK37" s="631"/>
      <c r="AL37" s="631"/>
      <c r="AM37" s="631"/>
      <c r="AN37" s="631"/>
      <c r="AO37" s="631"/>
      <c r="AP37" s="631"/>
      <c r="AQ37" s="616"/>
      <c r="AR37" s="616"/>
      <c r="AS37" s="616"/>
      <c r="AT37" s="616"/>
    </row>
    <row r="38" spans="1:46" ht="21.75" customHeight="1" x14ac:dyDescent="0.25">
      <c r="A38" s="2133"/>
      <c r="B38" s="2130" t="s">
        <v>73</v>
      </c>
      <c r="C38" s="1987" t="str">
        <f>'Балансы Ист'!A35</f>
        <v>1.1.</v>
      </c>
      <c r="D38" s="1987" t="str">
        <f>'Балансы Ист'!B35</f>
        <v>Электрическая энергия, произведенная  на Источнике и реализованная с шин станции.</v>
      </c>
      <c r="E38" s="1987">
        <f>'Балансы Ист'!D35</f>
        <v>95</v>
      </c>
      <c r="F38" s="2141" t="s">
        <v>65</v>
      </c>
      <c r="G38" s="2151"/>
      <c r="H38" s="2098"/>
      <c r="I38" s="2102"/>
      <c r="J38" s="2153"/>
      <c r="K38" s="2251"/>
      <c r="L38" s="702"/>
      <c r="N38" s="2133"/>
      <c r="O38" s="2130" t="s">
        <v>73</v>
      </c>
      <c r="P38" s="1987" t="str">
        <f>'Балансы Ист'!L35</f>
        <v>1.1.</v>
      </c>
      <c r="Q38" s="1987" t="str">
        <f>'Балансы Ист'!M35</f>
        <v>Электрическая энергия, произведенная  на Источнике И2 и реализованная с шин станции.</v>
      </c>
      <c r="R38" s="1987" t="str">
        <f>'Балансы Ист'!O35</f>
        <v xml:space="preserve"> </v>
      </c>
      <c r="S38" s="2141" t="s">
        <v>65</v>
      </c>
      <c r="T38" s="2151"/>
      <c r="U38" s="2200"/>
      <c r="V38" s="2102"/>
      <c r="W38" s="2153"/>
      <c r="X38" s="701"/>
      <c r="Y38" s="631"/>
      <c r="Z38" s="631"/>
      <c r="AA38" s="631"/>
      <c r="AB38" s="631"/>
      <c r="AC38" s="631"/>
      <c r="AD38" s="631"/>
      <c r="AE38" s="2234"/>
      <c r="AF38" s="616"/>
      <c r="AG38" s="616"/>
      <c r="AH38" s="616"/>
      <c r="AI38" s="616"/>
      <c r="AK38" s="631"/>
      <c r="AL38" s="631"/>
      <c r="AM38" s="631"/>
      <c r="AN38" s="631"/>
      <c r="AO38" s="631"/>
      <c r="AP38" s="631"/>
      <c r="AQ38" s="616"/>
      <c r="AR38" s="616"/>
      <c r="AS38" s="616"/>
      <c r="AT38" s="616"/>
    </row>
    <row r="39" spans="1:46" ht="21.75" customHeight="1" x14ac:dyDescent="0.25">
      <c r="A39" s="2133"/>
      <c r="B39" s="2130"/>
      <c r="C39" s="1987"/>
      <c r="D39" s="1987"/>
      <c r="E39" s="1987"/>
      <c r="F39" s="2141"/>
      <c r="G39" s="2147"/>
      <c r="H39" s="2099"/>
      <c r="I39" s="2095"/>
      <c r="J39" s="2149"/>
      <c r="K39" s="2248"/>
      <c r="L39" s="702"/>
      <c r="N39" s="2133"/>
      <c r="O39" s="2130"/>
      <c r="P39" s="1987"/>
      <c r="Q39" s="1987"/>
      <c r="R39" s="1987"/>
      <c r="S39" s="2141"/>
      <c r="T39" s="2147"/>
      <c r="U39" s="2201"/>
      <c r="V39" s="2095"/>
      <c r="W39" s="2149"/>
      <c r="X39" s="701"/>
      <c r="Y39" s="631"/>
      <c r="Z39" s="631"/>
      <c r="AA39" s="631"/>
      <c r="AB39" s="631"/>
      <c r="AC39" s="631"/>
      <c r="AD39" s="631"/>
      <c r="AE39" s="2227"/>
      <c r="AF39" s="616"/>
      <c r="AG39" s="616"/>
      <c r="AH39" s="616"/>
      <c r="AI39" s="616"/>
      <c r="AK39" s="631"/>
      <c r="AL39" s="631"/>
      <c r="AM39" s="631"/>
      <c r="AN39" s="631"/>
      <c r="AO39" s="631"/>
      <c r="AP39" s="631"/>
      <c r="AQ39" s="616"/>
      <c r="AR39" s="616"/>
      <c r="AS39" s="616"/>
      <c r="AT39" s="616"/>
    </row>
    <row r="40" spans="1:46" ht="39.75" customHeight="1" x14ac:dyDescent="0.25">
      <c r="A40" s="2133"/>
      <c r="B40" s="2130"/>
      <c r="C40" s="1987" t="str">
        <f>'Балансы Ист'!A36</f>
        <v>1.2.</v>
      </c>
      <c r="D40" s="1987" t="str">
        <f>'Балансы Ист'!B36</f>
        <v xml:space="preserve">Электрическая энергия, произведенная на источнике и потребленная на технологические  нужды в зоне Источника (на водоподготовку). </v>
      </c>
      <c r="E40" s="1987">
        <f>'Балансы Ист'!D36</f>
        <v>5</v>
      </c>
      <c r="F40" s="2142" t="s">
        <v>66</v>
      </c>
      <c r="G40" s="2137" t="s">
        <v>331</v>
      </c>
      <c r="H40" s="1981">
        <f>E36*E40/(E38+E40)*E45/(E44+E45)</f>
        <v>2.0000000000000004E-2</v>
      </c>
      <c r="I40" s="2070" t="s">
        <v>70</v>
      </c>
      <c r="J40" s="2138"/>
      <c r="K40" s="2247">
        <f>$K$32*H40</f>
        <v>2024.8528284338554</v>
      </c>
      <c r="L40" s="703"/>
      <c r="M40" s="704"/>
      <c r="N40" s="2133"/>
      <c r="O40" s="2130"/>
      <c r="P40" s="1987" t="str">
        <f>'Балансы Ист'!L36</f>
        <v>1.2.</v>
      </c>
      <c r="Q40" s="1987" t="str">
        <f>'Балансы Ист'!M36</f>
        <v xml:space="preserve">Электрическая энергия, произведенная на источнике и потребленная на технологические  нужды в зоне Источника  И2 (на водоподготовку). </v>
      </c>
      <c r="R40" s="1987" t="str">
        <f>'Балансы Ист'!O36</f>
        <v xml:space="preserve"> </v>
      </c>
      <c r="S40" s="2142" t="s">
        <v>66</v>
      </c>
      <c r="T40" s="2137" t="s">
        <v>331</v>
      </c>
      <c r="U40" s="2202"/>
      <c r="V40" s="2070" t="s">
        <v>70</v>
      </c>
      <c r="W40" s="2070"/>
      <c r="X40" s="701"/>
      <c r="Y40" s="631"/>
      <c r="Z40" s="631"/>
      <c r="AA40" s="631"/>
      <c r="AB40" s="631"/>
      <c r="AC40" s="631"/>
      <c r="AD40" s="631"/>
      <c r="AE40" s="631"/>
      <c r="AF40" s="616"/>
      <c r="AG40" s="616"/>
      <c r="AH40" s="616"/>
      <c r="AI40" s="2233">
        <f>K40</f>
        <v>2024.8528284338554</v>
      </c>
      <c r="AK40" s="631"/>
      <c r="AL40" s="631"/>
      <c r="AM40" s="631"/>
      <c r="AN40" s="631"/>
      <c r="AO40" s="631"/>
      <c r="AP40" s="631"/>
      <c r="AQ40" s="616"/>
      <c r="AR40" s="616"/>
      <c r="AS40" s="616"/>
      <c r="AT40" s="616"/>
    </row>
    <row r="41" spans="1:46" ht="39.75" customHeight="1" x14ac:dyDescent="0.25">
      <c r="A41" s="2133"/>
      <c r="B41" s="2130"/>
      <c r="C41" s="1987"/>
      <c r="D41" s="1987"/>
      <c r="E41" s="1987"/>
      <c r="F41" s="2142"/>
      <c r="G41" s="2137"/>
      <c r="H41" s="1981"/>
      <c r="I41" s="2070"/>
      <c r="J41" s="2138"/>
      <c r="K41" s="2251"/>
      <c r="L41" s="703"/>
      <c r="N41" s="2133"/>
      <c r="O41" s="2130"/>
      <c r="P41" s="1987"/>
      <c r="Q41" s="1987"/>
      <c r="R41" s="1987"/>
      <c r="S41" s="2142"/>
      <c r="T41" s="2137"/>
      <c r="U41" s="2202"/>
      <c r="V41" s="2070"/>
      <c r="W41" s="2070"/>
      <c r="X41" s="701"/>
      <c r="Y41" s="631"/>
      <c r="Z41" s="631"/>
      <c r="AA41" s="631"/>
      <c r="AB41" s="631"/>
      <c r="AC41" s="631"/>
      <c r="AD41" s="631"/>
      <c r="AE41" s="631"/>
      <c r="AF41" s="616"/>
      <c r="AG41" s="616"/>
      <c r="AH41" s="616"/>
      <c r="AI41" s="2234"/>
      <c r="AK41" s="631"/>
      <c r="AL41" s="631"/>
      <c r="AM41" s="631"/>
      <c r="AN41" s="631"/>
      <c r="AO41" s="631"/>
      <c r="AP41" s="631"/>
      <c r="AQ41" s="616"/>
      <c r="AR41" s="616"/>
      <c r="AS41" s="616"/>
      <c r="AT41" s="616"/>
    </row>
    <row r="42" spans="1:46" ht="102" customHeight="1" x14ac:dyDescent="0.25">
      <c r="A42" s="2133"/>
      <c r="B42" s="2130" t="s">
        <v>74</v>
      </c>
      <c r="C42" s="705" t="str">
        <f>'Балансы Ист'!A21</f>
        <v>1.1.</v>
      </c>
      <c r="D42" s="705" t="str">
        <f>'Балансы Ист'!B21</f>
        <v xml:space="preserve">Объем тепловой энергии, реализованный с коллекторов Источника И1 </v>
      </c>
      <c r="E42" s="705">
        <f>'Балансы Ист'!D21</f>
        <v>20</v>
      </c>
      <c r="F42" s="706" t="s">
        <v>52</v>
      </c>
      <c r="G42" s="2137"/>
      <c r="H42" s="1981"/>
      <c r="I42" s="2070"/>
      <c r="J42" s="2138"/>
      <c r="K42" s="2248"/>
      <c r="L42" s="703"/>
      <c r="N42" s="2133"/>
      <c r="O42" s="2130" t="s">
        <v>74</v>
      </c>
      <c r="P42" s="705" t="str">
        <f>'Балансы Ист'!L21</f>
        <v>1.1.</v>
      </c>
      <c r="Q42" s="705" t="str">
        <f>'Балансы Ист'!M21</f>
        <v xml:space="preserve">Объем тепловой энергии, реализованный с коллекторов Источника </v>
      </c>
      <c r="R42" s="705">
        <f>'Балансы Ист'!O21</f>
        <v>20</v>
      </c>
      <c r="S42" s="706" t="s">
        <v>52</v>
      </c>
      <c r="T42" s="2137"/>
      <c r="U42" s="2202"/>
      <c r="V42" s="2070"/>
      <c r="W42" s="2070"/>
      <c r="X42" s="701"/>
      <c r="Y42" s="631"/>
      <c r="Z42" s="631"/>
      <c r="AA42" s="631"/>
      <c r="AB42" s="631"/>
      <c r="AC42" s="631"/>
      <c r="AD42" s="631"/>
      <c r="AE42" s="631"/>
      <c r="AF42" s="616"/>
      <c r="AG42" s="616"/>
      <c r="AH42" s="616"/>
      <c r="AI42" s="2227"/>
      <c r="AK42" s="631"/>
      <c r="AL42" s="631"/>
      <c r="AM42" s="631"/>
      <c r="AN42" s="631"/>
      <c r="AO42" s="631"/>
      <c r="AP42" s="631"/>
      <c r="AQ42" s="616"/>
      <c r="AR42" s="616"/>
      <c r="AS42" s="616"/>
      <c r="AT42" s="616"/>
    </row>
    <row r="43" spans="1:46" ht="135.75" customHeight="1" thickBot="1" x14ac:dyDescent="0.3">
      <c r="A43" s="2133"/>
      <c r="B43" s="2131"/>
      <c r="C43" s="707" t="str">
        <f>'Балансы Ист'!A22</f>
        <v>1.2.</v>
      </c>
      <c r="D43" s="707" t="str">
        <f>'Балансы Ист'!B22</f>
        <v xml:space="preserve">Объем тепловой энергии, отпущенный в тепловые сети системы теплоснабжения (А) От  Источника И1 </v>
      </c>
      <c r="E43" s="707">
        <f>'Балансы Ист'!D22</f>
        <v>80</v>
      </c>
      <c r="F43" s="708" t="s">
        <v>53</v>
      </c>
      <c r="G43" s="709" t="s">
        <v>333</v>
      </c>
      <c r="H43" s="710">
        <f>E34*E42/(E42+E43)</f>
        <v>0.1</v>
      </c>
      <c r="I43" s="2139" t="s">
        <v>69</v>
      </c>
      <c r="J43" s="2140"/>
      <c r="K43" s="690">
        <f>$K$32*H43</f>
        <v>10124.264142169275</v>
      </c>
      <c r="L43" s="703"/>
      <c r="N43" s="2133"/>
      <c r="O43" s="2130"/>
      <c r="P43" s="705" t="str">
        <f>'Балансы Ист'!L22</f>
        <v>1.2.</v>
      </c>
      <c r="Q43" s="705" t="str">
        <f>'Балансы Ист'!M22</f>
        <v xml:space="preserve">Объем тепловой энергии, отпущенный в тепловые сети системы теплоснабжения от  Источника  </v>
      </c>
      <c r="R43" s="705">
        <f>'Балансы Ист'!O22</f>
        <v>80</v>
      </c>
      <c r="S43" s="706" t="s">
        <v>53</v>
      </c>
      <c r="T43" s="711" t="s">
        <v>333</v>
      </c>
      <c r="U43" s="675">
        <f>R34*R42/(R42+R43)</f>
        <v>0.2</v>
      </c>
      <c r="V43" s="2071" t="s">
        <v>69</v>
      </c>
      <c r="W43" s="2203"/>
      <c r="X43" s="692">
        <f>$X$32*U43</f>
        <v>20198.822627470843</v>
      </c>
      <c r="Y43" s="631"/>
      <c r="Z43" s="631"/>
      <c r="AA43" s="631"/>
      <c r="AB43" s="692">
        <f>K43</f>
        <v>10124.264142169275</v>
      </c>
      <c r="AC43" s="631"/>
      <c r="AD43" s="631"/>
      <c r="AE43" s="631"/>
      <c r="AF43" s="616"/>
      <c r="AG43" s="616"/>
      <c r="AH43" s="616"/>
      <c r="AI43" s="616"/>
      <c r="AJ43" s="693"/>
      <c r="AK43" s="631"/>
      <c r="AL43" s="631"/>
      <c r="AM43" s="692">
        <f>X43</f>
        <v>20198.822627470843</v>
      </c>
      <c r="AN43" s="631"/>
      <c r="AO43" s="631"/>
      <c r="AP43" s="631"/>
      <c r="AQ43" s="616"/>
      <c r="AR43" s="616"/>
      <c r="AS43" s="616"/>
      <c r="AT43" s="616"/>
    </row>
    <row r="44" spans="1:46" ht="38.25" customHeight="1" thickTop="1" x14ac:dyDescent="0.25">
      <c r="A44" s="2133"/>
      <c r="B44" s="2120" t="s">
        <v>51</v>
      </c>
      <c r="C44" s="712" t="str">
        <f>'Балансы Ист'!A11</f>
        <v>1.1.</v>
      </c>
      <c r="D44" s="712" t="str">
        <f>'Балансы Ист'!B11</f>
        <v xml:space="preserve">Доля теплоносителя, реализованного с коллекторов  Источника И1 за период  </v>
      </c>
      <c r="E44" s="712">
        <f>'Балансы Ист'!C11</f>
        <v>0.2</v>
      </c>
      <c r="F44" s="713" t="s">
        <v>24</v>
      </c>
      <c r="G44" s="2122" t="s">
        <v>334</v>
      </c>
      <c r="H44" s="2124">
        <f>E34*E43/(E42+E43)</f>
        <v>0.4</v>
      </c>
      <c r="I44" s="2126" t="s">
        <v>71</v>
      </c>
      <c r="J44" s="2127"/>
      <c r="K44" s="2247">
        <f>$K$32*H44</f>
        <v>40497.056568677101</v>
      </c>
      <c r="L44" s="703"/>
      <c r="N44" s="2133"/>
      <c r="O44" s="2144" t="s">
        <v>51</v>
      </c>
      <c r="P44" s="714" t="str">
        <f>'Балансы Ист'!L11</f>
        <v>1.1.</v>
      </c>
      <c r="Q44" s="714" t="str">
        <f>'Балансы Ист'!M11</f>
        <v xml:space="preserve">Доля теплоносителя, реализованного с коллекторов  Источника И2 за период  </v>
      </c>
      <c r="R44" s="714">
        <f>'Балансы Ист'!N11</f>
        <v>0.05</v>
      </c>
      <c r="S44" s="715" t="s">
        <v>24</v>
      </c>
      <c r="T44" s="2204" t="s">
        <v>334</v>
      </c>
      <c r="U44" s="2205">
        <f>R34*R43/(R42+R43)</f>
        <v>0.8</v>
      </c>
      <c r="V44" s="2090" t="s">
        <v>71</v>
      </c>
      <c r="W44" s="2206"/>
      <c r="X44" s="2235">
        <f>$X$32*U44</f>
        <v>80795.290509883373</v>
      </c>
      <c r="Y44" s="631"/>
      <c r="Z44" s="631"/>
      <c r="AA44" s="631"/>
      <c r="AB44" s="631"/>
      <c r="AC44" s="631"/>
      <c r="AD44" s="631"/>
      <c r="AE44" s="631"/>
      <c r="AF44" s="2226">
        <f>K44</f>
        <v>40497.056568677101</v>
      </c>
      <c r="AG44" s="616"/>
      <c r="AH44" s="616"/>
      <c r="AI44" s="616"/>
      <c r="AJ44" s="716"/>
      <c r="AK44" s="631"/>
      <c r="AL44" s="631"/>
      <c r="AM44" s="631"/>
      <c r="AN44" s="631"/>
      <c r="AO44" s="631"/>
      <c r="AP44" s="631"/>
      <c r="AQ44" s="2226">
        <f>X44</f>
        <v>80795.290509883373</v>
      </c>
      <c r="AR44" s="616"/>
      <c r="AS44" s="616"/>
      <c r="AT44" s="616"/>
    </row>
    <row r="45" spans="1:46" ht="38.25" customHeight="1" thickBot="1" x14ac:dyDescent="0.3">
      <c r="A45" s="2134"/>
      <c r="B45" s="2121"/>
      <c r="C45" s="717" t="str">
        <f>'Балансы Ист'!A12</f>
        <v>1.2.</v>
      </c>
      <c r="D45" s="717" t="str">
        <f>'Балансы Ист'!B12</f>
        <v xml:space="preserve">Доля теплоносителя, отпущенного в сети с  Источника И1 за период  </v>
      </c>
      <c r="E45" s="717">
        <f>'Балансы Ист'!C12</f>
        <v>0.8</v>
      </c>
      <c r="F45" s="718" t="s">
        <v>63</v>
      </c>
      <c r="G45" s="2123"/>
      <c r="H45" s="2125"/>
      <c r="I45" s="2128"/>
      <c r="J45" s="2129"/>
      <c r="K45" s="2248"/>
      <c r="L45" s="703"/>
      <c r="N45" s="2134"/>
      <c r="O45" s="2121"/>
      <c r="P45" s="717" t="str">
        <f>'Балансы Ист'!L12</f>
        <v>1.2.</v>
      </c>
      <c r="Q45" s="717" t="str">
        <f>'Балансы Ист'!M12</f>
        <v xml:space="preserve">Доля теплоносителя, отпущенного в сети с  Источника И2 за период  </v>
      </c>
      <c r="R45" s="717">
        <f>'Балансы Ист'!N12</f>
        <v>0.95</v>
      </c>
      <c r="S45" s="718" t="s">
        <v>63</v>
      </c>
      <c r="T45" s="2123"/>
      <c r="U45" s="2125"/>
      <c r="V45" s="2128"/>
      <c r="W45" s="2129"/>
      <c r="X45" s="2236"/>
      <c r="Y45" s="631"/>
      <c r="Z45" s="631"/>
      <c r="AA45" s="631"/>
      <c r="AB45" s="631"/>
      <c r="AC45" s="631"/>
      <c r="AD45" s="631"/>
      <c r="AE45" s="631"/>
      <c r="AF45" s="2227"/>
      <c r="AG45" s="616"/>
      <c r="AH45" s="616"/>
      <c r="AI45" s="616"/>
      <c r="AJ45" s="719"/>
      <c r="AK45" s="631"/>
      <c r="AL45" s="631"/>
      <c r="AM45" s="631"/>
      <c r="AN45" s="631"/>
      <c r="AO45" s="631"/>
      <c r="AP45" s="631"/>
      <c r="AQ45" s="2227"/>
      <c r="AR45" s="616"/>
      <c r="AS45" s="616"/>
      <c r="AT45" s="616"/>
    </row>
    <row r="46" spans="1:46" ht="18.75" customHeight="1" thickTop="1" x14ac:dyDescent="0.25">
      <c r="A46" s="720"/>
      <c r="B46" s="721"/>
      <c r="C46" s="722"/>
      <c r="D46" s="722"/>
      <c r="E46" s="723"/>
      <c r="F46" s="724"/>
      <c r="G46" s="725"/>
      <c r="H46" s="726">
        <f>SUM(H34:H45)</f>
        <v>1</v>
      </c>
      <c r="I46" s="727"/>
      <c r="J46" s="728"/>
      <c r="K46" s="729">
        <f>SUM(K34:K44)</f>
        <v>101242.64142169274</v>
      </c>
      <c r="L46" s="703"/>
      <c r="N46" s="720"/>
      <c r="O46" s="721"/>
      <c r="P46" s="722"/>
      <c r="Q46" s="722"/>
      <c r="R46" s="723"/>
      <c r="S46" s="724"/>
      <c r="T46" s="725"/>
      <c r="U46" s="726">
        <f>SUM(U34:U45)</f>
        <v>1</v>
      </c>
      <c r="V46" s="727"/>
      <c r="W46" s="728"/>
      <c r="X46" s="614">
        <f>SUM(X43:X45)</f>
        <v>100994.11313735422</v>
      </c>
      <c r="Y46" s="631"/>
      <c r="Z46" s="631"/>
      <c r="AA46" s="631"/>
      <c r="AB46" s="631"/>
      <c r="AC46" s="631"/>
      <c r="AD46" s="631"/>
      <c r="AE46" s="631"/>
      <c r="AF46" s="616"/>
      <c r="AG46" s="616"/>
      <c r="AH46" s="616"/>
      <c r="AI46" s="616"/>
      <c r="AJ46" s="693"/>
      <c r="AK46" s="631"/>
      <c r="AL46" s="631"/>
      <c r="AM46" s="631"/>
      <c r="AN46" s="631"/>
      <c r="AO46" s="631"/>
      <c r="AP46" s="631"/>
      <c r="AQ46" s="616"/>
      <c r="AR46" s="616"/>
      <c r="AS46" s="616"/>
      <c r="AT46" s="616"/>
    </row>
    <row r="47" spans="1:46" ht="18.75" customHeight="1" x14ac:dyDescent="0.25">
      <c r="A47" s="720"/>
      <c r="B47" s="721"/>
      <c r="C47" s="722"/>
      <c r="D47" s="722"/>
      <c r="E47" s="723"/>
      <c r="F47" s="724"/>
      <c r="G47" s="597"/>
      <c r="H47" s="597"/>
      <c r="I47" s="703"/>
      <c r="J47" s="730"/>
      <c r="K47" s="731"/>
      <c r="L47" s="703"/>
      <c r="N47" s="720"/>
      <c r="O47" s="721"/>
      <c r="P47" s="722"/>
      <c r="Q47" s="722"/>
      <c r="R47" s="723"/>
      <c r="S47" s="724"/>
      <c r="T47" s="597"/>
      <c r="U47" s="597"/>
      <c r="V47" s="703"/>
      <c r="W47" s="703"/>
      <c r="Y47" s="631"/>
      <c r="Z47" s="631"/>
      <c r="AA47" s="631"/>
      <c r="AB47" s="631"/>
      <c r="AC47" s="631"/>
      <c r="AD47" s="631"/>
      <c r="AE47" s="631"/>
      <c r="AF47" s="616"/>
      <c r="AG47" s="616"/>
      <c r="AH47" s="616"/>
      <c r="AI47" s="616"/>
      <c r="AK47" s="631"/>
      <c r="AL47" s="631"/>
      <c r="AM47" s="631"/>
      <c r="AN47" s="631"/>
      <c r="AO47" s="631"/>
      <c r="AP47" s="631"/>
      <c r="AQ47" s="616"/>
      <c r="AR47" s="616"/>
      <c r="AS47" s="616"/>
      <c r="AT47" s="616"/>
    </row>
    <row r="48" spans="1:46" ht="18.75" customHeight="1" x14ac:dyDescent="0.25">
      <c r="A48" s="720"/>
      <c r="B48" s="721"/>
      <c r="C48" s="722"/>
      <c r="D48" s="722"/>
      <c r="E48" s="723"/>
      <c r="F48" s="724"/>
      <c r="G48" s="597"/>
      <c r="H48" s="597"/>
      <c r="I48" s="703"/>
      <c r="J48" s="730"/>
      <c r="K48" s="731"/>
      <c r="L48" s="703"/>
      <c r="N48" s="720"/>
      <c r="O48" s="721"/>
      <c r="P48" s="722"/>
      <c r="Q48" s="722"/>
      <c r="R48" s="723"/>
      <c r="S48" s="724"/>
      <c r="T48" s="597"/>
      <c r="U48" s="597"/>
      <c r="V48" s="703"/>
      <c r="W48" s="703"/>
      <c r="Y48" s="631"/>
      <c r="Z48" s="631"/>
      <c r="AA48" s="631"/>
      <c r="AB48" s="631"/>
      <c r="AC48" s="631"/>
      <c r="AD48" s="631"/>
      <c r="AE48" s="631"/>
      <c r="AF48" s="616"/>
      <c r="AG48" s="616"/>
      <c r="AH48" s="616"/>
      <c r="AI48" s="616"/>
      <c r="AK48" s="631"/>
      <c r="AL48" s="631"/>
      <c r="AM48" s="631"/>
      <c r="AN48" s="631"/>
      <c r="AO48" s="631"/>
      <c r="AP48" s="631"/>
      <c r="AQ48" s="616"/>
      <c r="AR48" s="616"/>
      <c r="AS48" s="616"/>
      <c r="AT48" s="616"/>
    </row>
    <row r="49" spans="1:46" ht="24.75" customHeight="1" x14ac:dyDescent="0.25">
      <c r="A49" s="720"/>
      <c r="B49" s="721"/>
      <c r="C49" s="722"/>
      <c r="D49" s="722"/>
      <c r="E49" s="723"/>
      <c r="F49" s="724"/>
      <c r="G49" s="597"/>
      <c r="H49" s="597"/>
      <c r="I49" s="703"/>
      <c r="J49" s="730"/>
      <c r="K49" s="731"/>
      <c r="L49" s="703"/>
      <c r="N49" s="720"/>
      <c r="O49" s="721"/>
      <c r="P49" s="722"/>
      <c r="Q49" s="722"/>
      <c r="R49" s="723"/>
      <c r="S49" s="724"/>
      <c r="T49" s="597"/>
      <c r="U49" s="597"/>
      <c r="V49" s="703"/>
      <c r="W49" s="703"/>
      <c r="Y49" s="631"/>
      <c r="Z49" s="631"/>
      <c r="AA49" s="631"/>
      <c r="AB49" s="631"/>
      <c r="AC49" s="631"/>
      <c r="AD49" s="631"/>
      <c r="AE49" s="631"/>
      <c r="AF49" s="616"/>
      <c r="AG49" s="616"/>
      <c r="AH49" s="616"/>
      <c r="AI49" s="616"/>
      <c r="AK49" s="631"/>
      <c r="AL49" s="631"/>
      <c r="AM49" s="631"/>
      <c r="AN49" s="631"/>
      <c r="AO49" s="631"/>
      <c r="AP49" s="631"/>
      <c r="AQ49" s="616"/>
      <c r="AR49" s="616"/>
      <c r="AS49" s="616"/>
      <c r="AT49" s="616"/>
    </row>
    <row r="50" spans="1:46" ht="15.75" thickBot="1" x14ac:dyDescent="0.3">
      <c r="P50" s="605"/>
      <c r="Q50" s="605"/>
      <c r="R50" s="605"/>
      <c r="S50" s="605"/>
      <c r="Y50" s="631"/>
      <c r="Z50" s="631"/>
      <c r="AA50" s="631"/>
      <c r="AB50" s="631"/>
      <c r="AC50" s="631"/>
      <c r="AD50" s="631"/>
      <c r="AE50" s="631"/>
      <c r="AF50" s="616"/>
      <c r="AG50" s="616"/>
      <c r="AH50" s="616"/>
      <c r="AI50" s="616"/>
      <c r="AK50" s="631"/>
      <c r="AL50" s="631"/>
      <c r="AM50" s="631"/>
      <c r="AN50" s="631"/>
      <c r="AO50" s="631"/>
      <c r="AP50" s="631"/>
      <c r="AQ50" s="616"/>
      <c r="AR50" s="616"/>
      <c r="AS50" s="616"/>
      <c r="AT50" s="616"/>
    </row>
    <row r="51" spans="1:46" ht="15.75" thickTop="1" x14ac:dyDescent="0.25">
      <c r="A51" s="589" t="s">
        <v>439</v>
      </c>
      <c r="B51" s="679"/>
      <c r="C51" s="591"/>
      <c r="D51" s="592"/>
      <c r="E51" s="593"/>
      <c r="F51" s="593"/>
      <c r="G51" s="594"/>
      <c r="H51" s="594"/>
      <c r="I51" s="679"/>
      <c r="J51" s="595" t="s">
        <v>36</v>
      </c>
      <c r="K51" s="596"/>
      <c r="L51" s="597"/>
      <c r="N51" s="589" t="s">
        <v>440</v>
      </c>
      <c r="O51" s="679"/>
      <c r="P51" s="591"/>
      <c r="Q51" s="592"/>
      <c r="R51" s="593"/>
      <c r="S51" s="593"/>
      <c r="T51" s="594"/>
      <c r="U51" s="594"/>
      <c r="V51" s="679"/>
      <c r="W51" s="599" t="s">
        <v>36</v>
      </c>
      <c r="Y51" s="631"/>
      <c r="Z51" s="631"/>
      <c r="AA51" s="631"/>
      <c r="AB51" s="631"/>
      <c r="AC51" s="631"/>
      <c r="AD51" s="631"/>
      <c r="AE51" s="631"/>
      <c r="AF51" s="616"/>
      <c r="AG51" s="616"/>
      <c r="AH51" s="616"/>
      <c r="AI51" s="616"/>
      <c r="AK51" s="631"/>
      <c r="AL51" s="631"/>
      <c r="AM51" s="631"/>
      <c r="AN51" s="631"/>
      <c r="AO51" s="631"/>
      <c r="AP51" s="631"/>
      <c r="AQ51" s="616"/>
      <c r="AR51" s="616"/>
      <c r="AS51" s="616"/>
      <c r="AT51" s="616"/>
    </row>
    <row r="52" spans="1:46" x14ac:dyDescent="0.25">
      <c r="A52" s="2085" t="s">
        <v>80</v>
      </c>
      <c r="B52" s="2086"/>
      <c r="C52" s="2086"/>
      <c r="D52" s="2086"/>
      <c r="E52" s="2086"/>
      <c r="F52" s="2086"/>
      <c r="G52" s="2086"/>
      <c r="H52" s="2086"/>
      <c r="I52" s="2086"/>
      <c r="J52" s="2087"/>
      <c r="K52" s="601"/>
      <c r="L52" s="602"/>
      <c r="N52" s="2085" t="s">
        <v>441</v>
      </c>
      <c r="O52" s="2086"/>
      <c r="P52" s="2086"/>
      <c r="Q52" s="2086"/>
      <c r="R52" s="2086"/>
      <c r="S52" s="2086"/>
      <c r="T52" s="2086"/>
      <c r="U52" s="2086"/>
      <c r="V52" s="2086"/>
      <c r="W52" s="2087"/>
      <c r="Y52" s="631"/>
      <c r="Z52" s="631"/>
      <c r="AA52" s="631"/>
      <c r="AB52" s="631"/>
      <c r="AC52" s="631"/>
      <c r="AD52" s="631"/>
      <c r="AE52" s="631"/>
      <c r="AF52" s="616"/>
      <c r="AG52" s="616"/>
      <c r="AH52" s="616"/>
      <c r="AI52" s="616"/>
      <c r="AK52" s="631"/>
      <c r="AL52" s="631"/>
      <c r="AM52" s="631"/>
      <c r="AN52" s="631"/>
      <c r="AO52" s="631"/>
      <c r="AP52" s="631"/>
      <c r="AQ52" s="616"/>
      <c r="AR52" s="616"/>
      <c r="AS52" s="616"/>
      <c r="AT52" s="616"/>
    </row>
    <row r="53" spans="1:46" x14ac:dyDescent="0.25">
      <c r="A53" s="607" t="s">
        <v>59</v>
      </c>
      <c r="B53" s="608" t="s">
        <v>18</v>
      </c>
      <c r="C53" s="2006" t="s">
        <v>60</v>
      </c>
      <c r="D53" s="2007"/>
      <c r="E53" s="2007"/>
      <c r="F53" s="2007"/>
      <c r="G53" s="2008"/>
      <c r="H53" s="2009"/>
      <c r="I53" s="2010"/>
      <c r="J53" s="609"/>
      <c r="K53" s="610"/>
      <c r="L53" s="611"/>
      <c r="N53" s="607" t="s">
        <v>59</v>
      </c>
      <c r="O53" s="608" t="s">
        <v>18</v>
      </c>
      <c r="P53" s="2006" t="s">
        <v>60</v>
      </c>
      <c r="Q53" s="2007"/>
      <c r="R53" s="2007"/>
      <c r="S53" s="2007"/>
      <c r="T53" s="2008"/>
      <c r="U53" s="2009"/>
      <c r="V53" s="2010"/>
      <c r="W53" s="613"/>
      <c r="Y53" s="631"/>
      <c r="Z53" s="631"/>
      <c r="AA53" s="631"/>
      <c r="AB53" s="631"/>
      <c r="AC53" s="631"/>
      <c r="AD53" s="631"/>
      <c r="AE53" s="631"/>
      <c r="AF53" s="616"/>
      <c r="AG53" s="616"/>
      <c r="AH53" s="616"/>
      <c r="AI53" s="616"/>
      <c r="AK53" s="631"/>
      <c r="AL53" s="631"/>
      <c r="AM53" s="631"/>
      <c r="AN53" s="631"/>
      <c r="AO53" s="631"/>
      <c r="AP53" s="631"/>
      <c r="AQ53" s="616"/>
      <c r="AR53" s="616"/>
      <c r="AS53" s="616"/>
      <c r="AT53" s="616"/>
    </row>
    <row r="54" spans="1:46" x14ac:dyDescent="0.25">
      <c r="A54" s="615" t="s">
        <v>0</v>
      </c>
      <c r="B54" s="616"/>
      <c r="C54" s="2011" t="s">
        <v>23</v>
      </c>
      <c r="D54" s="2012"/>
      <c r="E54" s="2012"/>
      <c r="F54" s="2012"/>
      <c r="G54" s="2013"/>
      <c r="H54" s="2014"/>
      <c r="I54" s="2015"/>
      <c r="N54" s="615" t="s">
        <v>0</v>
      </c>
      <c r="O54" s="616"/>
      <c r="P54" s="2011" t="s">
        <v>23</v>
      </c>
      <c r="Q54" s="2012"/>
      <c r="R54" s="2012"/>
      <c r="S54" s="2012"/>
      <c r="T54" s="2013"/>
      <c r="U54" s="2014"/>
      <c r="V54" s="2015"/>
      <c r="W54" s="619"/>
      <c r="Y54" s="631"/>
      <c r="Z54" s="631"/>
      <c r="AA54" s="631"/>
      <c r="AB54" s="631"/>
      <c r="AC54" s="631"/>
      <c r="AD54" s="631"/>
      <c r="AE54" s="631"/>
      <c r="AF54" s="616"/>
      <c r="AG54" s="616"/>
      <c r="AH54" s="616"/>
      <c r="AI54" s="616"/>
      <c r="AK54" s="631"/>
      <c r="AL54" s="631"/>
      <c r="AM54" s="631"/>
      <c r="AN54" s="631"/>
      <c r="AO54" s="631"/>
      <c r="AP54" s="631"/>
      <c r="AQ54" s="616"/>
      <c r="AR54" s="616"/>
      <c r="AS54" s="616"/>
      <c r="AT54" s="616"/>
    </row>
    <row r="55" spans="1:46" ht="27" customHeight="1" thickBot="1" x14ac:dyDescent="0.3">
      <c r="A55" s="607" t="s">
        <v>17</v>
      </c>
      <c r="C55" s="2016" t="s">
        <v>37</v>
      </c>
      <c r="D55" s="2017"/>
      <c r="E55" s="2017"/>
      <c r="F55" s="2017"/>
      <c r="G55" s="2017"/>
      <c r="H55" s="2017"/>
      <c r="I55" s="2018"/>
      <c r="K55" s="681"/>
      <c r="N55" s="607" t="s">
        <v>17</v>
      </c>
      <c r="P55" s="2016" t="s">
        <v>37</v>
      </c>
      <c r="Q55" s="2017"/>
      <c r="R55" s="2017"/>
      <c r="S55" s="2017"/>
      <c r="T55" s="2017"/>
      <c r="U55" s="2017"/>
      <c r="V55" s="2018"/>
      <c r="W55" s="619"/>
      <c r="Y55" s="631"/>
      <c r="Z55" s="631"/>
      <c r="AA55" s="631"/>
      <c r="AB55" s="631"/>
      <c r="AC55" s="631"/>
      <c r="AD55" s="631"/>
      <c r="AE55" s="631"/>
      <c r="AF55" s="616"/>
      <c r="AG55" s="616"/>
      <c r="AH55" s="616"/>
      <c r="AI55" s="616"/>
      <c r="AK55" s="631"/>
      <c r="AL55" s="631"/>
      <c r="AM55" s="631"/>
      <c r="AN55" s="631"/>
      <c r="AO55" s="631"/>
      <c r="AP55" s="631"/>
      <c r="AQ55" s="616"/>
      <c r="AR55" s="616"/>
      <c r="AS55" s="616"/>
      <c r="AT55" s="616"/>
    </row>
    <row r="56" spans="1:46" ht="26.25" thickBot="1" x14ac:dyDescent="0.3">
      <c r="A56" s="623" t="s">
        <v>19</v>
      </c>
      <c r="B56" s="732" t="s">
        <v>20</v>
      </c>
      <c r="C56" s="1994" t="s">
        <v>21</v>
      </c>
      <c r="D56" s="1995"/>
      <c r="E56" s="1995"/>
      <c r="F56" s="1995"/>
      <c r="G56" s="1995"/>
      <c r="H56" s="1996"/>
      <c r="I56" s="733" t="s">
        <v>25</v>
      </c>
      <c r="J56" s="734"/>
      <c r="K56" s="735" t="s">
        <v>477</v>
      </c>
      <c r="L56" s="682"/>
      <c r="N56" s="623" t="s">
        <v>19</v>
      </c>
      <c r="O56" s="732" t="s">
        <v>20</v>
      </c>
      <c r="P56" s="1994" t="s">
        <v>21</v>
      </c>
      <c r="Q56" s="1995"/>
      <c r="R56" s="1995"/>
      <c r="S56" s="1995"/>
      <c r="T56" s="1995"/>
      <c r="U56" s="1996"/>
      <c r="V56" s="733" t="s">
        <v>25</v>
      </c>
      <c r="W56" s="736"/>
      <c r="X56" s="621" t="s">
        <v>477</v>
      </c>
      <c r="Y56" s="631"/>
      <c r="Z56" s="631"/>
      <c r="AA56" s="631"/>
      <c r="AB56" s="631"/>
      <c r="AC56" s="631"/>
      <c r="AD56" s="631"/>
      <c r="AE56" s="631"/>
      <c r="AF56" s="616"/>
      <c r="AG56" s="616"/>
      <c r="AH56" s="616"/>
      <c r="AI56" s="616"/>
      <c r="AJ56" s="622"/>
      <c r="AK56" s="631"/>
      <c r="AL56" s="631"/>
      <c r="AM56" s="631"/>
      <c r="AN56" s="631"/>
      <c r="AO56" s="631"/>
      <c r="AP56" s="631"/>
      <c r="AQ56" s="616"/>
      <c r="AR56" s="616"/>
      <c r="AS56" s="616"/>
      <c r="AT56" s="616"/>
    </row>
    <row r="57" spans="1:46" ht="16.5" thickTop="1" thickBot="1" x14ac:dyDescent="0.3">
      <c r="A57" s="1992" t="s">
        <v>87</v>
      </c>
      <c r="B57" s="1997" t="s">
        <v>38</v>
      </c>
      <c r="C57" s="1998"/>
      <c r="D57" s="1998"/>
      <c r="E57" s="1998"/>
      <c r="F57" s="1999"/>
      <c r="G57" s="2000" t="s">
        <v>39</v>
      </c>
      <c r="H57" s="2001"/>
      <c r="I57" s="2001"/>
      <c r="J57" s="2001"/>
      <c r="K57" s="737"/>
      <c r="L57" s="601"/>
      <c r="N57" s="1992" t="s">
        <v>87</v>
      </c>
      <c r="O57" s="1997" t="s">
        <v>38</v>
      </c>
      <c r="P57" s="1998"/>
      <c r="Q57" s="1998"/>
      <c r="R57" s="1998"/>
      <c r="S57" s="1999"/>
      <c r="T57" s="2000" t="s">
        <v>39</v>
      </c>
      <c r="U57" s="2001"/>
      <c r="V57" s="2001"/>
      <c r="W57" s="2207"/>
      <c r="Y57" s="631"/>
      <c r="Z57" s="631"/>
      <c r="AA57" s="631"/>
      <c r="AB57" s="631"/>
      <c r="AC57" s="631"/>
      <c r="AD57" s="631"/>
      <c r="AE57" s="631"/>
      <c r="AF57" s="616"/>
      <c r="AG57" s="616"/>
      <c r="AH57" s="616"/>
      <c r="AI57" s="616"/>
      <c r="AK57" s="631"/>
      <c r="AL57" s="631"/>
      <c r="AM57" s="631"/>
      <c r="AN57" s="631"/>
      <c r="AO57" s="631"/>
      <c r="AP57" s="631"/>
      <c r="AQ57" s="616"/>
      <c r="AR57" s="616"/>
      <c r="AS57" s="616"/>
      <c r="AT57" s="616"/>
    </row>
    <row r="58" spans="1:46" ht="39.75" thickTop="1" x14ac:dyDescent="0.25">
      <c r="A58" s="1993"/>
      <c r="B58" s="738" t="s">
        <v>40</v>
      </c>
      <c r="C58" s="685" t="s">
        <v>41</v>
      </c>
      <c r="D58" s="685"/>
      <c r="E58" s="686" t="s">
        <v>42</v>
      </c>
      <c r="F58" s="739" t="s">
        <v>61</v>
      </c>
      <c r="G58" s="740" t="s">
        <v>43</v>
      </c>
      <c r="H58" s="741" t="s">
        <v>44</v>
      </c>
      <c r="I58" s="2002" t="s">
        <v>40</v>
      </c>
      <c r="J58" s="2003"/>
      <c r="K58" s="742">
        <f>'ИТОГИ ОСН'!P20</f>
        <v>33468.412105035168</v>
      </c>
      <c r="L58" s="596"/>
      <c r="N58" s="1993"/>
      <c r="O58" s="738" t="s">
        <v>40</v>
      </c>
      <c r="P58" s="685" t="s">
        <v>41</v>
      </c>
      <c r="Q58" s="685"/>
      <c r="R58" s="686" t="s">
        <v>42</v>
      </c>
      <c r="S58" s="739" t="s">
        <v>61</v>
      </c>
      <c r="T58" s="740" t="s">
        <v>43</v>
      </c>
      <c r="U58" s="741" t="s">
        <v>44</v>
      </c>
      <c r="V58" s="2002" t="s">
        <v>40</v>
      </c>
      <c r="W58" s="2208"/>
      <c r="X58" s="743">
        <f>'ИТОГИ ОСН'!P23</f>
        <v>33976.232490861228</v>
      </c>
      <c r="Y58" s="631"/>
      <c r="Z58" s="631"/>
      <c r="AA58" s="631"/>
      <c r="AB58" s="631"/>
      <c r="AC58" s="631"/>
      <c r="AD58" s="631"/>
      <c r="AE58" s="631"/>
      <c r="AF58" s="616"/>
      <c r="AG58" s="616"/>
      <c r="AH58" s="616"/>
      <c r="AI58" s="616"/>
      <c r="AJ58" s="744"/>
      <c r="AK58" s="631"/>
      <c r="AL58" s="631"/>
      <c r="AM58" s="631"/>
      <c r="AN58" s="631"/>
      <c r="AO58" s="631"/>
      <c r="AP58" s="631"/>
      <c r="AQ58" s="616"/>
      <c r="AR58" s="616"/>
      <c r="AS58" s="616"/>
      <c r="AT58" s="616"/>
    </row>
    <row r="59" spans="1:46" ht="15.75" thickBot="1" x14ac:dyDescent="0.3">
      <c r="A59" s="745">
        <v>1</v>
      </c>
      <c r="B59" s="746">
        <v>2</v>
      </c>
      <c r="C59" s="695">
        <v>3</v>
      </c>
      <c r="D59" s="695"/>
      <c r="E59" s="696">
        <v>4</v>
      </c>
      <c r="F59" s="747">
        <v>5</v>
      </c>
      <c r="G59" s="746" t="s">
        <v>158</v>
      </c>
      <c r="H59" s="695">
        <v>7</v>
      </c>
      <c r="I59" s="2004">
        <v>8</v>
      </c>
      <c r="J59" s="2005"/>
      <c r="K59" s="748"/>
      <c r="L59" s="749"/>
      <c r="N59" s="745">
        <v>1</v>
      </c>
      <c r="O59" s="746">
        <v>2</v>
      </c>
      <c r="P59" s="695">
        <v>3</v>
      </c>
      <c r="Q59" s="695"/>
      <c r="R59" s="696">
        <v>4</v>
      </c>
      <c r="S59" s="747">
        <v>5</v>
      </c>
      <c r="T59" s="746" t="s">
        <v>158</v>
      </c>
      <c r="U59" s="695">
        <v>7</v>
      </c>
      <c r="V59" s="2004">
        <v>8</v>
      </c>
      <c r="W59" s="2209"/>
      <c r="X59" s="750"/>
      <c r="Y59" s="631"/>
      <c r="Z59" s="631"/>
      <c r="AA59" s="631"/>
      <c r="AB59" s="631"/>
      <c r="AC59" s="631"/>
      <c r="AD59" s="631"/>
      <c r="AE59" s="631"/>
      <c r="AF59" s="616"/>
      <c r="AG59" s="616"/>
      <c r="AH59" s="616"/>
      <c r="AI59" s="616"/>
      <c r="AK59" s="631"/>
      <c r="AL59" s="631"/>
      <c r="AM59" s="631"/>
      <c r="AN59" s="631"/>
      <c r="AO59" s="631"/>
      <c r="AP59" s="631"/>
      <c r="AQ59" s="616"/>
      <c r="AR59" s="616"/>
      <c r="AS59" s="616"/>
      <c r="AT59" s="616"/>
    </row>
    <row r="60" spans="1:46" ht="22.5" customHeight="1" thickTop="1" x14ac:dyDescent="0.25">
      <c r="A60" s="751" t="s">
        <v>57</v>
      </c>
      <c r="B60" s="2111" t="s">
        <v>50</v>
      </c>
      <c r="C60" s="1986" t="str">
        <f>'Балансы Ист'!A16</f>
        <v>1.1.</v>
      </c>
      <c r="D60" s="1986" t="str">
        <f>'Балансы Ист'!B16</f>
        <v>Доля затрат, отнесенная на генерацию тепловой энергии/мощности</v>
      </c>
      <c r="E60" s="2104">
        <f>'Балансы Ист'!C16</f>
        <v>0.5</v>
      </c>
      <c r="F60" s="2105" t="s">
        <v>46</v>
      </c>
      <c r="G60" s="2107" t="s">
        <v>346</v>
      </c>
      <c r="H60" s="2019">
        <f>E62*E65/(E65+E67+E69)</f>
        <v>0.42749999999999999</v>
      </c>
      <c r="I60" s="2093" t="s">
        <v>75</v>
      </c>
      <c r="J60" s="2094"/>
      <c r="K60" s="2237">
        <f>$K$58*H60</f>
        <v>14307.746174902533</v>
      </c>
      <c r="L60" s="752"/>
      <c r="N60" s="751" t="s">
        <v>57</v>
      </c>
      <c r="O60" s="2111" t="s">
        <v>50</v>
      </c>
      <c r="P60" s="1986" t="str">
        <f>'Балансы Ист'!L16</f>
        <v>1.1.</v>
      </c>
      <c r="Q60" s="1986" t="str">
        <f>'Балансы Ист'!M16</f>
        <v>Доля затрат, отнесенная на генерацию тепловой энергии/мощности</v>
      </c>
      <c r="R60" s="2104">
        <f>'Балансы Ист'!N16</f>
        <v>1</v>
      </c>
      <c r="S60" s="2105" t="s">
        <v>46</v>
      </c>
      <c r="T60" s="2107" t="s">
        <v>346</v>
      </c>
      <c r="U60" s="2197"/>
      <c r="V60" s="2093" t="s">
        <v>75</v>
      </c>
      <c r="W60" s="2210"/>
      <c r="X60" s="750"/>
      <c r="Y60" s="631"/>
      <c r="Z60" s="2231">
        <f>K60</f>
        <v>14307.746174902533</v>
      </c>
      <c r="AA60" s="661"/>
      <c r="AB60" s="631"/>
      <c r="AC60" s="631"/>
      <c r="AD60" s="631"/>
      <c r="AE60" s="631"/>
      <c r="AF60" s="616"/>
      <c r="AG60" s="616"/>
      <c r="AH60" s="616"/>
      <c r="AI60" s="616"/>
      <c r="AK60" s="631"/>
      <c r="AL60" s="631"/>
      <c r="AM60" s="631"/>
      <c r="AN60" s="631"/>
      <c r="AO60" s="631"/>
      <c r="AP60" s="631"/>
      <c r="AQ60" s="616"/>
      <c r="AR60" s="616"/>
      <c r="AS60" s="616"/>
      <c r="AT60" s="616"/>
    </row>
    <row r="61" spans="1:46" ht="22.5" customHeight="1" x14ac:dyDescent="0.25">
      <c r="A61" s="753" t="s">
        <v>58</v>
      </c>
      <c r="B61" s="2112"/>
      <c r="C61" s="1987"/>
      <c r="D61" s="1987"/>
      <c r="E61" s="2069"/>
      <c r="F61" s="2106"/>
      <c r="G61" s="2108"/>
      <c r="H61" s="2020"/>
      <c r="I61" s="2095"/>
      <c r="J61" s="2096"/>
      <c r="K61" s="2239"/>
      <c r="L61" s="752"/>
      <c r="N61" s="753" t="s">
        <v>58</v>
      </c>
      <c r="O61" s="2112"/>
      <c r="P61" s="1987"/>
      <c r="Q61" s="1987"/>
      <c r="R61" s="2069"/>
      <c r="S61" s="2106"/>
      <c r="T61" s="2108"/>
      <c r="U61" s="2198"/>
      <c r="V61" s="2095"/>
      <c r="W61" s="2211"/>
      <c r="X61" s="750"/>
      <c r="Y61" s="631"/>
      <c r="Z61" s="2232"/>
      <c r="AA61" s="662"/>
      <c r="AB61" s="631"/>
      <c r="AC61" s="631"/>
      <c r="AD61" s="631"/>
      <c r="AE61" s="631"/>
      <c r="AF61" s="616"/>
      <c r="AG61" s="616"/>
      <c r="AH61" s="616"/>
      <c r="AI61" s="616"/>
      <c r="AK61" s="631"/>
      <c r="AL61" s="631"/>
      <c r="AM61" s="631"/>
      <c r="AN61" s="631"/>
      <c r="AO61" s="631"/>
      <c r="AP61" s="631"/>
      <c r="AQ61" s="616"/>
      <c r="AR61" s="616"/>
      <c r="AS61" s="616"/>
      <c r="AT61" s="616"/>
    </row>
    <row r="62" spans="1:46" ht="12.75" customHeight="1" x14ac:dyDescent="0.25">
      <c r="A62" s="1983" t="s">
        <v>335</v>
      </c>
      <c r="B62" s="2112"/>
      <c r="C62" s="1988" t="str">
        <f>'Балансы Ист'!A17</f>
        <v>1.2.</v>
      </c>
      <c r="D62" s="1988" t="str">
        <f>'Балансы Ист'!B17</f>
        <v>Доля затрат, отнесенная на генерацию электрической энергии/мощности</v>
      </c>
      <c r="E62" s="2117">
        <f>'Балансы Ист'!C17</f>
        <v>0.5</v>
      </c>
      <c r="F62" s="2114" t="s">
        <v>48</v>
      </c>
      <c r="G62" s="1978" t="s">
        <v>347</v>
      </c>
      <c r="H62" s="2097">
        <f>E62*(E67/(E65+E67+E69))*(E75/(E75+E76))</f>
        <v>4.4999999999999997E-3</v>
      </c>
      <c r="I62" s="2100" t="s">
        <v>76</v>
      </c>
      <c r="J62" s="2101"/>
      <c r="K62" s="2237">
        <f>$K$58*H62</f>
        <v>150.60785447265823</v>
      </c>
      <c r="L62" s="752"/>
      <c r="N62" s="1983" t="s">
        <v>335</v>
      </c>
      <c r="O62" s="2112"/>
      <c r="P62" s="1988" t="str">
        <f>'Балансы Ист'!L17</f>
        <v>1.2.</v>
      </c>
      <c r="Q62" s="1988" t="str">
        <f>'Балансы Ист'!M17</f>
        <v>Доля затрат, отнесенная на генерацию электрической энергии/мощности</v>
      </c>
      <c r="R62" s="2117">
        <f>'Балансы Ист'!N17</f>
        <v>0</v>
      </c>
      <c r="S62" s="2114" t="s">
        <v>48</v>
      </c>
      <c r="T62" s="1978" t="s">
        <v>347</v>
      </c>
      <c r="U62" s="2199"/>
      <c r="V62" s="2100" t="s">
        <v>76</v>
      </c>
      <c r="W62" s="2253"/>
      <c r="X62" s="750"/>
      <c r="Y62" s="631"/>
      <c r="Z62" s="631"/>
      <c r="AA62" s="631"/>
      <c r="AB62" s="631"/>
      <c r="AC62" s="631"/>
      <c r="AD62" s="631"/>
      <c r="AE62" s="2231">
        <f>K62</f>
        <v>150.60785447265823</v>
      </c>
      <c r="AF62" s="616"/>
      <c r="AG62" s="616"/>
      <c r="AH62" s="616"/>
      <c r="AI62" s="616"/>
      <c r="AK62" s="631"/>
      <c r="AL62" s="631"/>
      <c r="AM62" s="631"/>
      <c r="AN62" s="631"/>
      <c r="AO62" s="631"/>
      <c r="AP62" s="631"/>
      <c r="AQ62" s="616"/>
      <c r="AR62" s="616"/>
      <c r="AS62" s="616"/>
      <c r="AT62" s="616"/>
    </row>
    <row r="63" spans="1:46" ht="12.75" customHeight="1" x14ac:dyDescent="0.25">
      <c r="A63" s="1984"/>
      <c r="B63" s="2112"/>
      <c r="C63" s="1989"/>
      <c r="D63" s="1989"/>
      <c r="E63" s="2118"/>
      <c r="F63" s="2115"/>
      <c r="G63" s="1979"/>
      <c r="H63" s="2098"/>
      <c r="I63" s="2102"/>
      <c r="J63" s="2103"/>
      <c r="K63" s="2238"/>
      <c r="L63" s="752"/>
      <c r="N63" s="1984"/>
      <c r="O63" s="2112"/>
      <c r="P63" s="1989"/>
      <c r="Q63" s="1989"/>
      <c r="R63" s="2118"/>
      <c r="S63" s="2115"/>
      <c r="T63" s="1979"/>
      <c r="U63" s="2200"/>
      <c r="V63" s="2102"/>
      <c r="W63" s="2254"/>
      <c r="X63" s="750"/>
      <c r="Y63" s="631"/>
      <c r="Z63" s="631"/>
      <c r="AA63" s="631"/>
      <c r="AB63" s="631"/>
      <c r="AC63" s="631"/>
      <c r="AD63" s="631"/>
      <c r="AE63" s="2242"/>
      <c r="AF63" s="616"/>
      <c r="AG63" s="616"/>
      <c r="AH63" s="616"/>
      <c r="AI63" s="616"/>
      <c r="AK63" s="631"/>
      <c r="AL63" s="631"/>
      <c r="AM63" s="631"/>
      <c r="AN63" s="631"/>
      <c r="AO63" s="631"/>
      <c r="AP63" s="631"/>
      <c r="AQ63" s="616"/>
      <c r="AR63" s="616"/>
      <c r="AS63" s="616"/>
      <c r="AT63" s="616"/>
    </row>
    <row r="64" spans="1:46" ht="12.75" customHeight="1" x14ac:dyDescent="0.25">
      <c r="A64" s="1984"/>
      <c r="B64" s="2113"/>
      <c r="C64" s="1990"/>
      <c r="D64" s="1990"/>
      <c r="E64" s="2119"/>
      <c r="F64" s="2116"/>
      <c r="G64" s="1979"/>
      <c r="H64" s="2098"/>
      <c r="I64" s="2102"/>
      <c r="J64" s="2103"/>
      <c r="K64" s="2238"/>
      <c r="L64" s="752"/>
      <c r="N64" s="1984"/>
      <c r="O64" s="2113"/>
      <c r="P64" s="1990"/>
      <c r="Q64" s="1990"/>
      <c r="R64" s="2119"/>
      <c r="S64" s="2116"/>
      <c r="T64" s="1979"/>
      <c r="U64" s="2200"/>
      <c r="V64" s="2102"/>
      <c r="W64" s="2254"/>
      <c r="X64" s="750"/>
      <c r="Y64" s="631"/>
      <c r="Z64" s="631"/>
      <c r="AA64" s="631"/>
      <c r="AB64" s="631"/>
      <c r="AC64" s="631"/>
      <c r="AD64" s="631"/>
      <c r="AE64" s="2242"/>
      <c r="AF64" s="616"/>
      <c r="AG64" s="616"/>
      <c r="AH64" s="616"/>
      <c r="AI64" s="616"/>
      <c r="AK64" s="631"/>
      <c r="AL64" s="631"/>
      <c r="AM64" s="631"/>
      <c r="AN64" s="631"/>
      <c r="AO64" s="631"/>
      <c r="AP64" s="631"/>
      <c r="AQ64" s="616"/>
      <c r="AR64" s="616"/>
      <c r="AS64" s="616"/>
      <c r="AT64" s="616"/>
    </row>
    <row r="65" spans="1:46" ht="12.75" customHeight="1" x14ac:dyDescent="0.25">
      <c r="A65" s="1984"/>
      <c r="B65" s="1982" t="s">
        <v>342</v>
      </c>
      <c r="C65" s="1991" t="str">
        <f>'Балансы Ист'!A41</f>
        <v>1.1.1.</v>
      </c>
      <c r="D65" s="1987" t="str">
        <f>'Балансы Ист'!B41</f>
        <v>Электрическая мощность, реализованная с шин станции</v>
      </c>
      <c r="E65" s="2109">
        <f>'Балансы Ист'!D41</f>
        <v>85.5</v>
      </c>
      <c r="F65" s="2106" t="s">
        <v>65</v>
      </c>
      <c r="G65" s="1980"/>
      <c r="H65" s="2099"/>
      <c r="I65" s="2095"/>
      <c r="J65" s="2096"/>
      <c r="K65" s="2239"/>
      <c r="L65" s="752"/>
      <c r="N65" s="1984"/>
      <c r="O65" s="1982" t="s">
        <v>342</v>
      </c>
      <c r="P65" s="1991" t="str">
        <f>'Балансы Ист'!L41</f>
        <v>1.1.1.</v>
      </c>
      <c r="Q65" s="1987" t="str">
        <f>'Балансы Ист'!M41</f>
        <v>Электрическая мощность, реализованная с шин станции</v>
      </c>
      <c r="R65" s="2109">
        <f>'Балансы Ист'!O41</f>
        <v>0</v>
      </c>
      <c r="S65" s="2106" t="s">
        <v>65</v>
      </c>
      <c r="T65" s="1980"/>
      <c r="U65" s="2201"/>
      <c r="V65" s="2095"/>
      <c r="W65" s="2211"/>
      <c r="X65" s="750"/>
      <c r="Y65" s="631"/>
      <c r="Z65" s="631"/>
      <c r="AA65" s="631"/>
      <c r="AB65" s="631"/>
      <c r="AC65" s="631"/>
      <c r="AD65" s="631"/>
      <c r="AE65" s="2232"/>
      <c r="AF65" s="616"/>
      <c r="AG65" s="616"/>
      <c r="AH65" s="616"/>
      <c r="AI65" s="616"/>
      <c r="AK65" s="631"/>
      <c r="AL65" s="631"/>
      <c r="AM65" s="631"/>
      <c r="AN65" s="631"/>
      <c r="AO65" s="631"/>
      <c r="AP65" s="631"/>
      <c r="AQ65" s="616"/>
      <c r="AR65" s="616"/>
      <c r="AS65" s="616"/>
      <c r="AT65" s="616"/>
    </row>
    <row r="66" spans="1:46" ht="13.5" customHeight="1" x14ac:dyDescent="0.25">
      <c r="A66" s="1984"/>
      <c r="B66" s="1982"/>
      <c r="C66" s="1991"/>
      <c r="D66" s="1987"/>
      <c r="E66" s="2109"/>
      <c r="F66" s="2106"/>
      <c r="G66" s="1978" t="s">
        <v>348</v>
      </c>
      <c r="H66" s="1981">
        <f>E62*E67/(E65+E67+E69)*E76/(E75+E76)</f>
        <v>1.7999999999999999E-2</v>
      </c>
      <c r="I66" s="1976" t="s">
        <v>77</v>
      </c>
      <c r="J66" s="1977"/>
      <c r="K66" s="2237">
        <f>$K$58*H66</f>
        <v>602.43141789063293</v>
      </c>
      <c r="L66" s="752"/>
      <c r="N66" s="1984"/>
      <c r="O66" s="1982"/>
      <c r="P66" s="1991"/>
      <c r="Q66" s="1987"/>
      <c r="R66" s="2109"/>
      <c r="S66" s="2106"/>
      <c r="T66" s="1978" t="s">
        <v>348</v>
      </c>
      <c r="U66" s="2202"/>
      <c r="V66" s="1976" t="s">
        <v>77</v>
      </c>
      <c r="W66" s="2212"/>
      <c r="X66" s="750"/>
      <c r="Y66" s="631"/>
      <c r="Z66" s="631"/>
      <c r="AA66" s="631"/>
      <c r="AB66" s="631"/>
      <c r="AC66" s="631"/>
      <c r="AD66" s="631"/>
      <c r="AE66" s="631"/>
      <c r="AF66" s="616"/>
      <c r="AG66" s="616"/>
      <c r="AH66" s="616"/>
      <c r="AI66" s="2231">
        <f>K66</f>
        <v>602.43141789063293</v>
      </c>
      <c r="AK66" s="631"/>
      <c r="AL66" s="631"/>
      <c r="AM66" s="631"/>
      <c r="AN66" s="631"/>
      <c r="AO66" s="631"/>
      <c r="AP66" s="631"/>
      <c r="AQ66" s="616"/>
      <c r="AR66" s="616"/>
      <c r="AS66" s="616"/>
      <c r="AT66" s="616"/>
    </row>
    <row r="67" spans="1:46" ht="28.5" customHeight="1" x14ac:dyDescent="0.25">
      <c r="A67" s="1984"/>
      <c r="B67" s="1982"/>
      <c r="C67" s="1991" t="str">
        <f>'Балансы Ист'!A42</f>
        <v>1.1.2.</v>
      </c>
      <c r="D67" s="1987" t="str">
        <f>'Балансы Ист'!B42</f>
        <v xml:space="preserve">Электрическая мощность  потребленная на технологические  нужды в зоне Источника (на водоподготовку). </v>
      </c>
      <c r="E67" s="2109">
        <f>'Балансы Ист'!D42</f>
        <v>4.5</v>
      </c>
      <c r="F67" s="2110" t="s">
        <v>66</v>
      </c>
      <c r="G67" s="1979"/>
      <c r="H67" s="1981"/>
      <c r="I67" s="1976"/>
      <c r="J67" s="1977"/>
      <c r="K67" s="2238"/>
      <c r="L67" s="752"/>
      <c r="N67" s="1984"/>
      <c r="O67" s="1982"/>
      <c r="P67" s="1991" t="str">
        <f>'Балансы Ист'!L42</f>
        <v>1.1.2.</v>
      </c>
      <c r="Q67" s="1987" t="str">
        <f>'Балансы Ист'!M42</f>
        <v xml:space="preserve">Электрическая мощность  потребленная на технологические  нужды в зоне Источника (на водоподготовку). </v>
      </c>
      <c r="R67" s="2109">
        <f>'Балансы Ист'!O42</f>
        <v>0</v>
      </c>
      <c r="S67" s="2110" t="s">
        <v>66</v>
      </c>
      <c r="T67" s="1979"/>
      <c r="U67" s="2202"/>
      <c r="V67" s="1976"/>
      <c r="W67" s="2212"/>
      <c r="X67" s="750"/>
      <c r="Y67" s="631"/>
      <c r="Z67" s="631"/>
      <c r="AA67" s="631"/>
      <c r="AB67" s="631"/>
      <c r="AC67" s="631"/>
      <c r="AD67" s="631"/>
      <c r="AE67" s="631"/>
      <c r="AF67" s="616"/>
      <c r="AG67" s="616"/>
      <c r="AH67" s="616"/>
      <c r="AI67" s="2242"/>
      <c r="AK67" s="631"/>
      <c r="AL67" s="631"/>
      <c r="AM67" s="631"/>
      <c r="AN67" s="631"/>
      <c r="AO67" s="631"/>
      <c r="AP67" s="631"/>
      <c r="AQ67" s="616"/>
      <c r="AR67" s="616"/>
      <c r="AS67" s="616"/>
      <c r="AT67" s="616"/>
    </row>
    <row r="68" spans="1:46" ht="28.5" customHeight="1" x14ac:dyDescent="0.25">
      <c r="A68" s="1985"/>
      <c r="B68" s="1982"/>
      <c r="C68" s="1991"/>
      <c r="D68" s="1987"/>
      <c r="E68" s="2109"/>
      <c r="F68" s="2110"/>
      <c r="G68" s="1980"/>
      <c r="H68" s="1981"/>
      <c r="I68" s="1976"/>
      <c r="J68" s="1977"/>
      <c r="K68" s="2239"/>
      <c r="L68" s="752"/>
      <c r="N68" s="1985"/>
      <c r="O68" s="1982"/>
      <c r="P68" s="1991"/>
      <c r="Q68" s="1987"/>
      <c r="R68" s="2109"/>
      <c r="S68" s="2110"/>
      <c r="T68" s="1980"/>
      <c r="U68" s="2202"/>
      <c r="V68" s="1976"/>
      <c r="W68" s="2212"/>
      <c r="X68" s="750"/>
      <c r="Y68" s="631"/>
      <c r="Z68" s="631"/>
      <c r="AA68" s="631"/>
      <c r="AB68" s="631"/>
      <c r="AC68" s="631"/>
      <c r="AD68" s="631"/>
      <c r="AE68" s="631"/>
      <c r="AF68" s="616"/>
      <c r="AG68" s="616"/>
      <c r="AH68" s="616"/>
      <c r="AI68" s="2232"/>
      <c r="AK68" s="631"/>
      <c r="AL68" s="631"/>
      <c r="AM68" s="631"/>
      <c r="AN68" s="631"/>
      <c r="AO68" s="631"/>
      <c r="AP68" s="631"/>
      <c r="AQ68" s="616"/>
      <c r="AR68" s="616"/>
      <c r="AS68" s="616"/>
      <c r="AT68" s="616"/>
    </row>
    <row r="69" spans="1:46" ht="31.5" customHeight="1" x14ac:dyDescent="0.25">
      <c r="A69" s="753"/>
      <c r="B69" s="1982"/>
      <c r="C69" s="754" t="str">
        <f>'Балансы Ист'!A43</f>
        <v>1.2.</v>
      </c>
      <c r="D69" s="755" t="str">
        <f>'Балансы Ист'!B43</f>
        <v>Резервная Электрическая мощность Источника</v>
      </c>
      <c r="E69" s="756">
        <f>'Балансы Ист'!D43</f>
        <v>10</v>
      </c>
      <c r="F69" s="757" t="s">
        <v>52</v>
      </c>
      <c r="G69" s="758" t="s">
        <v>349</v>
      </c>
      <c r="H69" s="759">
        <f>E62*E69/(E65+E67+E69)</f>
        <v>0.05</v>
      </c>
      <c r="I69" s="760" t="s">
        <v>341</v>
      </c>
      <c r="J69" s="761"/>
      <c r="K69" s="742">
        <f>$K$58*H69</f>
        <v>1673.4206052517584</v>
      </c>
      <c r="L69" s="752"/>
      <c r="N69" s="753"/>
      <c r="O69" s="1982"/>
      <c r="P69" s="754" t="str">
        <f>'Балансы Ист'!L43</f>
        <v>1.2.</v>
      </c>
      <c r="Q69" s="755" t="str">
        <f>'Балансы Ист'!M43</f>
        <v>Резервная Электрическая мощность Источника</v>
      </c>
      <c r="R69" s="756">
        <f>'Балансы Ист'!O43</f>
        <v>0</v>
      </c>
      <c r="S69" s="757" t="s">
        <v>52</v>
      </c>
      <c r="T69" s="758" t="s">
        <v>349</v>
      </c>
      <c r="U69" s="762"/>
      <c r="V69" s="760" t="s">
        <v>341</v>
      </c>
      <c r="W69" s="763"/>
      <c r="X69" s="750"/>
      <c r="Y69" s="631"/>
      <c r="Z69" s="631"/>
      <c r="AA69" s="764">
        <f>K69</f>
        <v>1673.4206052517584</v>
      </c>
      <c r="AB69" s="631"/>
      <c r="AC69" s="631"/>
      <c r="AD69" s="631"/>
      <c r="AE69" s="631"/>
      <c r="AF69" s="616"/>
      <c r="AG69" s="616"/>
      <c r="AH69" s="616"/>
      <c r="AI69" s="616"/>
      <c r="AK69" s="631"/>
      <c r="AL69" s="631"/>
      <c r="AM69" s="631"/>
      <c r="AN69" s="631"/>
      <c r="AO69" s="631"/>
      <c r="AP69" s="631"/>
      <c r="AQ69" s="616"/>
      <c r="AR69" s="616"/>
      <c r="AS69" s="616"/>
      <c r="AT69" s="616"/>
    </row>
    <row r="70" spans="1:46" ht="36.75" customHeight="1" x14ac:dyDescent="0.25">
      <c r="A70" s="753"/>
      <c r="B70" s="1982" t="s">
        <v>343</v>
      </c>
      <c r="C70" s="765" t="str">
        <f>'Балансы Ист'!A27</f>
        <v>1.1.1.</v>
      </c>
      <c r="D70" s="766" t="str">
        <f>'Балансы Ист'!B27</f>
        <v>Активная Мощность Источника И1  В составе ТЭ, реализованной с Коллекторов Источника</v>
      </c>
      <c r="E70" s="766">
        <f>'Балансы Ист'!D27</f>
        <v>18</v>
      </c>
      <c r="F70" s="757" t="s">
        <v>53</v>
      </c>
      <c r="G70" s="767" t="s">
        <v>350</v>
      </c>
      <c r="H70" s="424">
        <f>E60*E70/(E70+E71+E72+E73)</f>
        <v>0.09</v>
      </c>
      <c r="I70" s="2090" t="s">
        <v>79</v>
      </c>
      <c r="J70" s="2091"/>
      <c r="K70" s="742">
        <f>$K$58*H70</f>
        <v>3012.1570894531651</v>
      </c>
      <c r="L70" s="768"/>
      <c r="N70" s="753"/>
      <c r="O70" s="1982" t="s">
        <v>343</v>
      </c>
      <c r="P70" s="765" t="str">
        <f>'Балансы Ист'!L27</f>
        <v>1.1.1.</v>
      </c>
      <c r="Q70" s="766" t="str">
        <f>'Балансы Ист'!M27</f>
        <v>Активная Мощность Источника И2 В составе ТЭ, реализованной с Коллекторов Источника</v>
      </c>
      <c r="R70" s="766">
        <f>'Балансы Ист'!O27</f>
        <v>19</v>
      </c>
      <c r="S70" s="757" t="s">
        <v>53</v>
      </c>
      <c r="T70" s="767" t="s">
        <v>350</v>
      </c>
      <c r="U70" s="424">
        <f>R60*R70/(R70+R71+R72+R73)</f>
        <v>0.19</v>
      </c>
      <c r="V70" s="2090" t="s">
        <v>79</v>
      </c>
      <c r="W70" s="2249"/>
      <c r="X70" s="764">
        <f>$X$58*U70</f>
        <v>6455.4841732636332</v>
      </c>
      <c r="Y70" s="631"/>
      <c r="Z70" s="631"/>
      <c r="AA70" s="631"/>
      <c r="AB70" s="631"/>
      <c r="AC70" s="631"/>
      <c r="AD70" s="631"/>
      <c r="AE70" s="764">
        <f>K70</f>
        <v>3012.1570894531651</v>
      </c>
      <c r="AF70" s="616"/>
      <c r="AG70" s="616"/>
      <c r="AH70" s="616"/>
      <c r="AI70" s="616"/>
      <c r="AJ70" s="644"/>
      <c r="AK70" s="631"/>
      <c r="AL70" s="631"/>
      <c r="AM70" s="631"/>
      <c r="AN70" s="631"/>
      <c r="AO70" s="631"/>
      <c r="AP70" s="764">
        <f>X70</f>
        <v>6455.4841732636332</v>
      </c>
      <c r="AQ70" s="616"/>
      <c r="AR70" s="616"/>
      <c r="AS70" s="616"/>
      <c r="AT70" s="616"/>
    </row>
    <row r="71" spans="1:46" ht="39.75" customHeight="1" x14ac:dyDescent="0.25">
      <c r="A71" s="753"/>
      <c r="B71" s="1982"/>
      <c r="C71" s="769" t="str">
        <f>'Балансы Ист'!A28</f>
        <v>1.1.2.</v>
      </c>
      <c r="D71" s="769" t="str">
        <f>'Балансы Ист'!B28</f>
        <v>Активная Мощность Источника И1  В  составе ТЭ, отпущенной в тепловые сети</v>
      </c>
      <c r="E71" s="769">
        <f>'Балансы Ист'!D28</f>
        <v>72</v>
      </c>
      <c r="F71" s="770" t="s">
        <v>55</v>
      </c>
      <c r="G71" s="2068" t="s">
        <v>351</v>
      </c>
      <c r="H71" s="2069">
        <f>E60*E71/(E70+E71+E72+E73)</f>
        <v>0.36</v>
      </c>
      <c r="I71" s="2070" t="s">
        <v>78</v>
      </c>
      <c r="J71" s="2071"/>
      <c r="K71" s="2240">
        <f>$K$58*H71</f>
        <v>12048.62835781266</v>
      </c>
      <c r="L71" s="768"/>
      <c r="N71" s="753"/>
      <c r="O71" s="1982"/>
      <c r="P71" s="769" t="str">
        <f>'Балансы Ист'!L28</f>
        <v>1.1.2.</v>
      </c>
      <c r="Q71" s="769" t="str">
        <f>'Балансы Ист'!M28</f>
        <v>Активная Мощность Источника  И2  В  составе ТЭ, отпущенной в тепловые сети</v>
      </c>
      <c r="R71" s="769">
        <f>'Балансы Ист'!O28</f>
        <v>76</v>
      </c>
      <c r="S71" s="770" t="s">
        <v>55</v>
      </c>
      <c r="T71" s="2068" t="s">
        <v>351</v>
      </c>
      <c r="U71" s="2069">
        <f>R60*R71/(R70+R71+R72+R73)</f>
        <v>0.76</v>
      </c>
      <c r="V71" s="2070" t="s">
        <v>78</v>
      </c>
      <c r="W71" s="2250"/>
      <c r="X71" s="2243">
        <f>$X$58*U71</f>
        <v>25821.936693054533</v>
      </c>
      <c r="Y71" s="631"/>
      <c r="Z71" s="631"/>
      <c r="AA71" s="631"/>
      <c r="AB71" s="631"/>
      <c r="AC71" s="631"/>
      <c r="AD71" s="631"/>
      <c r="AE71" s="631"/>
      <c r="AF71" s="616"/>
      <c r="AG71" s="2231">
        <f>K71</f>
        <v>12048.62835781266</v>
      </c>
      <c r="AH71" s="616"/>
      <c r="AI71" s="616"/>
      <c r="AJ71" s="657"/>
      <c r="AK71" s="631"/>
      <c r="AL71" s="631"/>
      <c r="AM71" s="631"/>
      <c r="AN71" s="631"/>
      <c r="AO71" s="631"/>
      <c r="AP71" s="631"/>
      <c r="AQ71" s="616"/>
      <c r="AR71" s="2231">
        <f>X71</f>
        <v>25821.936693054533</v>
      </c>
      <c r="AS71" s="616"/>
      <c r="AT71" s="616"/>
    </row>
    <row r="72" spans="1:46" ht="69.75" customHeight="1" x14ac:dyDescent="0.25">
      <c r="A72" s="753"/>
      <c r="B72" s="1982"/>
      <c r="C72" s="771" t="str">
        <f>'Балансы Ист'!A30</f>
        <v>1.1.1.</v>
      </c>
      <c r="D72" s="771" t="str">
        <f>'Балансы Ист'!B30</f>
        <v>Резервная тепловая мощность, поддерживаемая при отсутствии потребления для потребителей /абонентов на коллектрах ИсточникИ1</v>
      </c>
      <c r="E72" s="771">
        <f>'Балансы Ист'!D30</f>
        <v>5</v>
      </c>
      <c r="F72" s="475" t="s">
        <v>56</v>
      </c>
      <c r="G72" s="2068"/>
      <c r="H72" s="2069"/>
      <c r="I72" s="2070"/>
      <c r="J72" s="2071"/>
      <c r="K72" s="2241"/>
      <c r="L72" s="768"/>
      <c r="N72" s="753"/>
      <c r="O72" s="1982"/>
      <c r="P72" s="771" t="str">
        <f>'Балансы Ист'!L30</f>
        <v>1.1.1.</v>
      </c>
      <c r="Q72" s="771" t="str">
        <f>'Балансы Ист'!M30</f>
        <v>Резервная тепловая мощность, поддерживаемая при отсутствии потребления для потребителей /абонентов на коллектрах Источника И2</v>
      </c>
      <c r="R72" s="771">
        <f>'Балансы Ист'!O30</f>
        <v>0</v>
      </c>
      <c r="S72" s="475" t="s">
        <v>56</v>
      </c>
      <c r="T72" s="2068"/>
      <c r="U72" s="2069"/>
      <c r="V72" s="2070"/>
      <c r="W72" s="2250"/>
      <c r="X72" s="2244"/>
      <c r="Y72" s="631"/>
      <c r="Z72" s="631"/>
      <c r="AA72" s="631"/>
      <c r="AB72" s="631"/>
      <c r="AC72" s="631"/>
      <c r="AD72" s="631"/>
      <c r="AE72" s="631"/>
      <c r="AF72" s="616"/>
      <c r="AG72" s="2232"/>
      <c r="AH72" s="616"/>
      <c r="AI72" s="616"/>
      <c r="AJ72" s="659"/>
      <c r="AK72" s="631"/>
      <c r="AL72" s="631"/>
      <c r="AM72" s="631"/>
      <c r="AN72" s="631"/>
      <c r="AO72" s="631"/>
      <c r="AP72" s="631"/>
      <c r="AQ72" s="616"/>
      <c r="AR72" s="2232"/>
      <c r="AS72" s="616"/>
      <c r="AT72" s="616"/>
    </row>
    <row r="73" spans="1:46" ht="21" customHeight="1" x14ac:dyDescent="0.25">
      <c r="A73" s="753"/>
      <c r="B73" s="1982"/>
      <c r="C73" s="2072" t="str">
        <f>'Балансы Ист'!A31</f>
        <v>1.1.2.</v>
      </c>
      <c r="D73" s="2072" t="str">
        <f>'Балансы Ист'!B31</f>
        <v>Резервная тепловая мощность, поддерживаемая при отсутствии потребления для потребителей  в зоне системы теплоснабжения, за счет Источника И1</v>
      </c>
      <c r="E73" s="2072">
        <f>'Балансы Ист'!D31</f>
        <v>5</v>
      </c>
      <c r="F73" s="2074" t="s">
        <v>24</v>
      </c>
      <c r="G73" s="2068" t="s">
        <v>352</v>
      </c>
      <c r="H73" s="2082">
        <f>E60*E72/(E70+E71+E72+E73)</f>
        <v>2.5000000000000001E-2</v>
      </c>
      <c r="I73" s="2076" t="s">
        <v>32</v>
      </c>
      <c r="J73" s="2077"/>
      <c r="K73" s="2237">
        <f>$K$58*H73</f>
        <v>836.71030262587919</v>
      </c>
      <c r="L73" s="772"/>
      <c r="N73" s="753"/>
      <c r="O73" s="1982"/>
      <c r="P73" s="2072" t="str">
        <f>'Балансы Ист'!L31</f>
        <v>1.1.2.</v>
      </c>
      <c r="Q73" s="2072" t="str">
        <f>'Балансы Ист'!M31</f>
        <v>Резервная тепловая мощность, поддерживаемая при отсутствии потребления для потребителей  в зоне системы теплоснабжения, за счет Источника И2</v>
      </c>
      <c r="R73" s="2072">
        <f>'Балансы Ист'!O31</f>
        <v>5</v>
      </c>
      <c r="S73" s="2074" t="s">
        <v>24</v>
      </c>
      <c r="T73" s="2068" t="s">
        <v>352</v>
      </c>
      <c r="U73" s="2082">
        <f>R60*R72/(R70+R71+R72+R73)</f>
        <v>0</v>
      </c>
      <c r="V73" s="2076" t="s">
        <v>32</v>
      </c>
      <c r="W73" s="2213"/>
      <c r="X73" s="2243">
        <f>$X$58*U73</f>
        <v>0</v>
      </c>
      <c r="Y73" s="631"/>
      <c r="Z73" s="631"/>
      <c r="AA73" s="631"/>
      <c r="AB73" s="631"/>
      <c r="AC73" s="631"/>
      <c r="AD73" s="2231">
        <f>K73</f>
        <v>836.71030262587919</v>
      </c>
      <c r="AE73" s="631"/>
      <c r="AF73" s="616"/>
      <c r="AG73" s="616"/>
      <c r="AH73" s="616"/>
      <c r="AI73" s="616"/>
      <c r="AJ73" s="657"/>
      <c r="AK73" s="631"/>
      <c r="AL73" s="631"/>
      <c r="AM73" s="631"/>
      <c r="AN73" s="631"/>
      <c r="AO73" s="2231">
        <f>X73</f>
        <v>0</v>
      </c>
      <c r="AP73" s="631"/>
      <c r="AQ73" s="616"/>
      <c r="AR73" s="616"/>
      <c r="AS73" s="616"/>
      <c r="AT73" s="616"/>
    </row>
    <row r="74" spans="1:46" ht="21" customHeight="1" x14ac:dyDescent="0.25">
      <c r="A74" s="753"/>
      <c r="B74" s="1982"/>
      <c r="C74" s="2073"/>
      <c r="D74" s="2073"/>
      <c r="E74" s="2073"/>
      <c r="F74" s="2075"/>
      <c r="G74" s="2068"/>
      <c r="H74" s="2083"/>
      <c r="I74" s="2078"/>
      <c r="J74" s="2079"/>
      <c r="K74" s="2239"/>
      <c r="L74" s="772"/>
      <c r="N74" s="753"/>
      <c r="O74" s="1982"/>
      <c r="P74" s="2073"/>
      <c r="Q74" s="2073"/>
      <c r="R74" s="2073"/>
      <c r="S74" s="2075"/>
      <c r="T74" s="2068"/>
      <c r="U74" s="2083"/>
      <c r="V74" s="2078"/>
      <c r="W74" s="2214"/>
      <c r="X74" s="2244"/>
      <c r="Y74" s="631"/>
      <c r="Z74" s="631"/>
      <c r="AA74" s="631"/>
      <c r="AB74" s="631"/>
      <c r="AC74" s="631"/>
      <c r="AD74" s="2232"/>
      <c r="AE74" s="631"/>
      <c r="AF74" s="616"/>
      <c r="AG74" s="616"/>
      <c r="AH74" s="616"/>
      <c r="AI74" s="616"/>
      <c r="AJ74" s="659"/>
      <c r="AK74" s="631"/>
      <c r="AL74" s="631"/>
      <c r="AM74" s="631"/>
      <c r="AN74" s="631"/>
      <c r="AO74" s="2232"/>
      <c r="AP74" s="631"/>
      <c r="AQ74" s="616"/>
      <c r="AR74" s="616"/>
      <c r="AS74" s="616"/>
      <c r="AT74" s="616"/>
    </row>
    <row r="75" spans="1:46" ht="21" customHeight="1" thickBot="1" x14ac:dyDescent="0.3">
      <c r="A75" s="753"/>
      <c r="B75" s="2066" t="s">
        <v>51</v>
      </c>
      <c r="C75" s="771" t="str">
        <f>'Балансы Ист'!A11</f>
        <v>1.1.</v>
      </c>
      <c r="D75" s="771" t="str">
        <f>'Балансы Ист'!B11</f>
        <v xml:space="preserve">Доля теплоносителя, реализованного с коллекторов  Источника И1 за период  </v>
      </c>
      <c r="E75" s="771">
        <f>'Балансы Ист'!C11</f>
        <v>0.2</v>
      </c>
      <c r="F75" s="773" t="s">
        <v>63</v>
      </c>
      <c r="G75" s="2068" t="s">
        <v>353</v>
      </c>
      <c r="H75" s="2082">
        <f>E60*E73/(E70+E71+E72+E73)</f>
        <v>2.5000000000000001E-2</v>
      </c>
      <c r="I75" s="2076" t="s">
        <v>33</v>
      </c>
      <c r="J75" s="2077"/>
      <c r="K75" s="2237">
        <f>$K$58*H75</f>
        <v>836.71030262587919</v>
      </c>
      <c r="L75" s="772"/>
      <c r="N75" s="753"/>
      <c r="O75" s="2066" t="s">
        <v>51</v>
      </c>
      <c r="P75" s="771" t="str">
        <f>'Балансы Ист'!L11</f>
        <v>1.1.</v>
      </c>
      <c r="Q75" s="771" t="str">
        <f>'Балансы Ист'!M11</f>
        <v xml:space="preserve">Доля теплоносителя, реализованного с коллекторов  Источника И2 за период  </v>
      </c>
      <c r="R75" s="771">
        <f>'Балансы Ист'!N11</f>
        <v>0.05</v>
      </c>
      <c r="S75" s="773" t="s">
        <v>63</v>
      </c>
      <c r="T75" s="2068" t="s">
        <v>353</v>
      </c>
      <c r="U75" s="2082">
        <f>R60*R73/(R70+R71+R72+R73)</f>
        <v>0.05</v>
      </c>
      <c r="V75" s="2076" t="s">
        <v>33</v>
      </c>
      <c r="W75" s="2213"/>
      <c r="X75" s="2243">
        <f>$X$58*U75</f>
        <v>1698.8116245430615</v>
      </c>
      <c r="Y75" s="631"/>
      <c r="Z75" s="631"/>
      <c r="AA75" s="631"/>
      <c r="AB75" s="631"/>
      <c r="AC75" s="631"/>
      <c r="AD75" s="631"/>
      <c r="AE75" s="631"/>
      <c r="AF75" s="616"/>
      <c r="AG75" s="616"/>
      <c r="AH75" s="2231">
        <f>K75</f>
        <v>836.71030262587919</v>
      </c>
      <c r="AI75" s="616"/>
      <c r="AJ75" s="657"/>
      <c r="AK75" s="631"/>
      <c r="AL75" s="631"/>
      <c r="AM75" s="631"/>
      <c r="AN75" s="631"/>
      <c r="AO75" s="631"/>
      <c r="AP75" s="631"/>
      <c r="AQ75" s="616"/>
      <c r="AR75" s="616"/>
      <c r="AS75" s="2231">
        <f>X75</f>
        <v>1698.8116245430615</v>
      </c>
      <c r="AT75" s="616"/>
    </row>
    <row r="76" spans="1:46" ht="33" customHeight="1" thickBot="1" x14ac:dyDescent="0.3">
      <c r="A76" s="774"/>
      <c r="B76" s="2067"/>
      <c r="C76" s="775" t="str">
        <f>'Балансы Ист'!A12</f>
        <v>1.2.</v>
      </c>
      <c r="D76" s="775" t="str">
        <f>'Балансы Ист'!B12</f>
        <v xml:space="preserve">Доля теплоносителя, отпущенного в сети с  Источника И1 за период  </v>
      </c>
      <c r="E76" s="775">
        <f>'Балансы Ист'!C12</f>
        <v>0.8</v>
      </c>
      <c r="F76" s="475" t="s">
        <v>345</v>
      </c>
      <c r="G76" s="2092"/>
      <c r="H76" s="2084"/>
      <c r="I76" s="2080"/>
      <c r="J76" s="2081"/>
      <c r="K76" s="2239"/>
      <c r="L76" s="772"/>
      <c r="N76" s="774"/>
      <c r="O76" s="2067"/>
      <c r="P76" s="775" t="str">
        <f>'Балансы Ист'!L12</f>
        <v>1.2.</v>
      </c>
      <c r="Q76" s="775" t="str">
        <f>'Балансы Ист'!M12</f>
        <v xml:space="preserve">Доля теплоносителя, отпущенного в сети с  Источника И2 за период  </v>
      </c>
      <c r="R76" s="775">
        <f>'Балансы Ист'!N12</f>
        <v>0.95</v>
      </c>
      <c r="S76" s="475" t="s">
        <v>345</v>
      </c>
      <c r="T76" s="2092"/>
      <c r="U76" s="2084"/>
      <c r="V76" s="2080"/>
      <c r="W76" s="2252"/>
      <c r="X76" s="2244"/>
      <c r="Y76" s="631"/>
      <c r="Z76" s="631"/>
      <c r="AA76" s="631"/>
      <c r="AB76" s="631"/>
      <c r="AC76" s="631"/>
      <c r="AD76" s="631"/>
      <c r="AE76" s="631"/>
      <c r="AF76" s="616"/>
      <c r="AG76" s="616"/>
      <c r="AH76" s="2232"/>
      <c r="AI76" s="616"/>
      <c r="AJ76" s="659"/>
      <c r="AK76" s="631"/>
      <c r="AL76" s="631"/>
      <c r="AM76" s="631"/>
      <c r="AN76" s="631"/>
      <c r="AO76" s="631"/>
      <c r="AP76" s="631"/>
      <c r="AQ76" s="616"/>
      <c r="AR76" s="616"/>
      <c r="AS76" s="2232"/>
      <c r="AT76" s="616"/>
    </row>
    <row r="77" spans="1:46" ht="15.75" thickTop="1" x14ac:dyDescent="0.25">
      <c r="A77" s="675"/>
      <c r="B77" s="675"/>
      <c r="C77" s="776"/>
      <c r="D77" s="776"/>
      <c r="E77" s="776"/>
      <c r="F77" s="776"/>
      <c r="G77" s="675"/>
      <c r="H77" s="777">
        <f>SUM(H60:H76)</f>
        <v>1</v>
      </c>
      <c r="I77" s="675"/>
      <c r="J77" s="676"/>
      <c r="K77" s="778"/>
      <c r="L77" s="603"/>
      <c r="N77" s="675"/>
      <c r="O77" s="675"/>
      <c r="P77" s="776"/>
      <c r="Q77" s="776"/>
      <c r="R77" s="776"/>
      <c r="S77" s="776"/>
      <c r="T77" s="675"/>
      <c r="U77" s="677">
        <f>SUM(U60:U76)</f>
        <v>1</v>
      </c>
      <c r="V77" s="675"/>
      <c r="W77" s="675"/>
      <c r="X77" s="678">
        <f>SUM(X70:X76)</f>
        <v>33976.232490861228</v>
      </c>
      <c r="Y77" s="644"/>
      <c r="Z77" s="644"/>
      <c r="AA77" s="644"/>
      <c r="AB77" s="644"/>
      <c r="AC77" s="644"/>
      <c r="AD77" s="644"/>
      <c r="AE77" s="644"/>
      <c r="AF77" s="644"/>
      <c r="AG77" s="644"/>
      <c r="AH77" s="644"/>
      <c r="AI77" s="644"/>
      <c r="AJ77" s="644"/>
    </row>
    <row r="78" spans="1:46" ht="15.75" thickBot="1" x14ac:dyDescent="0.3">
      <c r="D78" s="605" t="s">
        <v>344</v>
      </c>
      <c r="K78" s="779">
        <f>SUM(K60:K77)</f>
        <v>33468.412105035168</v>
      </c>
      <c r="P78" s="605"/>
      <c r="Q78" s="605" t="s">
        <v>344</v>
      </c>
      <c r="R78" s="605"/>
      <c r="S78" s="605"/>
    </row>
    <row r="79" spans="1:46" ht="15.75" thickTop="1" x14ac:dyDescent="0.25">
      <c r="A79" s="589" t="s">
        <v>354</v>
      </c>
      <c r="B79" s="679"/>
      <c r="C79" s="591"/>
      <c r="D79" s="592"/>
      <c r="E79" s="593"/>
      <c r="F79" s="593"/>
      <c r="G79" s="594"/>
      <c r="H79" s="594"/>
      <c r="I79" s="679"/>
      <c r="J79" s="595" t="s">
        <v>36</v>
      </c>
      <c r="K79" s="596"/>
      <c r="L79" s="597"/>
      <c r="N79" s="589" t="s">
        <v>354</v>
      </c>
      <c r="O79" s="679"/>
      <c r="P79" s="591"/>
      <c r="Q79" s="592"/>
      <c r="R79" s="593"/>
      <c r="S79" s="593"/>
      <c r="T79" s="594"/>
      <c r="U79" s="594"/>
      <c r="V79" s="679"/>
      <c r="W79" s="599" t="s">
        <v>36</v>
      </c>
    </row>
    <row r="80" spans="1:46" x14ac:dyDescent="0.25">
      <c r="A80" s="2085"/>
      <c r="B80" s="2086"/>
      <c r="C80" s="2086"/>
      <c r="D80" s="2086"/>
      <c r="E80" s="2086"/>
      <c r="F80" s="2086"/>
      <c r="G80" s="2086"/>
      <c r="H80" s="2086"/>
      <c r="I80" s="2086"/>
      <c r="J80" s="2087"/>
      <c r="K80" s="601"/>
      <c r="L80" s="602"/>
      <c r="N80" s="2085"/>
      <c r="O80" s="2086"/>
      <c r="P80" s="2086"/>
      <c r="Q80" s="2086"/>
      <c r="R80" s="2086"/>
      <c r="S80" s="2086"/>
      <c r="T80" s="2086"/>
      <c r="U80" s="2086"/>
      <c r="V80" s="2086"/>
      <c r="W80" s="2087"/>
    </row>
    <row r="81" spans="1:36" x14ac:dyDescent="0.25">
      <c r="A81" s="607" t="s">
        <v>59</v>
      </c>
      <c r="B81" s="608" t="s">
        <v>355</v>
      </c>
      <c r="C81" s="2006" t="s">
        <v>60</v>
      </c>
      <c r="D81" s="2007"/>
      <c r="E81" s="2007"/>
      <c r="F81" s="2007"/>
      <c r="G81" s="2008"/>
      <c r="H81" s="2009"/>
      <c r="I81" s="2010"/>
      <c r="J81" s="609"/>
      <c r="K81" s="610"/>
      <c r="L81" s="611"/>
      <c r="N81" s="607" t="s">
        <v>59</v>
      </c>
      <c r="O81" s="608" t="s">
        <v>355</v>
      </c>
      <c r="P81" s="2006" t="s">
        <v>60</v>
      </c>
      <c r="Q81" s="2007"/>
      <c r="R81" s="2007"/>
      <c r="S81" s="2007"/>
      <c r="T81" s="2008"/>
      <c r="U81" s="2009"/>
      <c r="V81" s="2010"/>
      <c r="W81" s="613"/>
    </row>
    <row r="82" spans="1:36" x14ac:dyDescent="0.25">
      <c r="A82" s="615" t="s">
        <v>0</v>
      </c>
      <c r="B82" s="616"/>
      <c r="C82" s="2011" t="s">
        <v>23</v>
      </c>
      <c r="D82" s="2012"/>
      <c r="E82" s="2012"/>
      <c r="F82" s="2012"/>
      <c r="G82" s="2013"/>
      <c r="H82" s="2014"/>
      <c r="I82" s="2015"/>
      <c r="N82" s="615" t="s">
        <v>0</v>
      </c>
      <c r="O82" s="616"/>
      <c r="P82" s="2011" t="s">
        <v>23</v>
      </c>
      <c r="Q82" s="2012"/>
      <c r="R82" s="2012"/>
      <c r="S82" s="2012"/>
      <c r="T82" s="2013"/>
      <c r="U82" s="2014"/>
      <c r="V82" s="2015"/>
      <c r="W82" s="619"/>
    </row>
    <row r="83" spans="1:36" ht="18" customHeight="1" x14ac:dyDescent="0.25">
      <c r="A83" s="2027" t="s">
        <v>84</v>
      </c>
      <c r="B83" s="2028"/>
      <c r="C83" s="2031" t="s">
        <v>85</v>
      </c>
      <c r="D83" s="2032"/>
      <c r="E83" s="2032"/>
      <c r="F83" s="2032"/>
      <c r="G83" s="2032"/>
      <c r="H83" s="2032"/>
      <c r="I83" s="2033"/>
      <c r="J83" s="780"/>
      <c r="K83" s="781"/>
      <c r="L83" s="616"/>
      <c r="N83" s="2027" t="s">
        <v>84</v>
      </c>
      <c r="O83" s="2028"/>
      <c r="P83" s="2031" t="s">
        <v>85</v>
      </c>
      <c r="Q83" s="2032"/>
      <c r="R83" s="2032"/>
      <c r="S83" s="2032"/>
      <c r="T83" s="2032"/>
      <c r="U83" s="2032"/>
      <c r="V83" s="2033"/>
      <c r="W83" s="782"/>
    </row>
    <row r="84" spans="1:36" ht="18" customHeight="1" thickBot="1" x14ac:dyDescent="0.3">
      <c r="A84" s="2029"/>
      <c r="B84" s="2030"/>
      <c r="C84" s="2031" t="s">
        <v>86</v>
      </c>
      <c r="D84" s="2032"/>
      <c r="E84" s="2032"/>
      <c r="F84" s="2032"/>
      <c r="G84" s="2032"/>
      <c r="H84" s="783"/>
      <c r="I84" s="784"/>
      <c r="J84" s="780"/>
      <c r="K84" s="781"/>
      <c r="L84" s="616"/>
      <c r="N84" s="2029"/>
      <c r="O84" s="2030"/>
      <c r="P84" s="2031" t="s">
        <v>86</v>
      </c>
      <c r="Q84" s="2032"/>
      <c r="R84" s="2032"/>
      <c r="S84" s="2032"/>
      <c r="T84" s="2032"/>
      <c r="U84" s="783"/>
      <c r="V84" s="784"/>
      <c r="W84" s="782"/>
    </row>
    <row r="85" spans="1:36" ht="26.25" thickBot="1" x14ac:dyDescent="0.3">
      <c r="A85" s="623" t="s">
        <v>19</v>
      </c>
      <c r="B85" s="624" t="s">
        <v>20</v>
      </c>
      <c r="C85" s="2057" t="s">
        <v>21</v>
      </c>
      <c r="D85" s="2058"/>
      <c r="E85" s="2058"/>
      <c r="F85" s="2058"/>
      <c r="G85" s="2058"/>
      <c r="H85" s="2059"/>
      <c r="I85" s="625" t="s">
        <v>25</v>
      </c>
      <c r="J85" s="626"/>
      <c r="K85" s="620" t="s">
        <v>477</v>
      </c>
      <c r="L85" s="628"/>
      <c r="N85" s="623" t="s">
        <v>19</v>
      </c>
      <c r="O85" s="624" t="s">
        <v>20</v>
      </c>
      <c r="P85" s="2057" t="s">
        <v>21</v>
      </c>
      <c r="Q85" s="2058"/>
      <c r="R85" s="2058"/>
      <c r="S85" s="2058"/>
      <c r="T85" s="2058"/>
      <c r="U85" s="2059"/>
      <c r="V85" s="625" t="s">
        <v>25</v>
      </c>
      <c r="W85" s="630"/>
    </row>
    <row r="86" spans="1:36" ht="16.5" thickTop="1" thickBot="1" x14ac:dyDescent="0.3">
      <c r="A86" s="2088" t="s">
        <v>87</v>
      </c>
      <c r="B86" s="2060" t="s">
        <v>38</v>
      </c>
      <c r="C86" s="2061"/>
      <c r="D86" s="2061"/>
      <c r="E86" s="2061"/>
      <c r="F86" s="2062"/>
      <c r="G86" s="2063" t="s">
        <v>39</v>
      </c>
      <c r="H86" s="2064"/>
      <c r="I86" s="2064"/>
      <c r="J86" s="2065"/>
      <c r="K86" s="601"/>
      <c r="L86" s="475"/>
      <c r="N86" s="2088" t="s">
        <v>87</v>
      </c>
      <c r="O86" s="2060" t="s">
        <v>38</v>
      </c>
      <c r="P86" s="2061"/>
      <c r="Q86" s="2061"/>
      <c r="R86" s="2061"/>
      <c r="S86" s="2062"/>
      <c r="T86" s="2063" t="s">
        <v>39</v>
      </c>
      <c r="U86" s="2064"/>
      <c r="V86" s="2064"/>
      <c r="W86" s="2065"/>
    </row>
    <row r="87" spans="1:36" ht="39.75" thickBot="1" x14ac:dyDescent="0.3">
      <c r="A87" s="2089"/>
      <c r="B87" s="684" t="s">
        <v>40</v>
      </c>
      <c r="C87" s="685" t="s">
        <v>41</v>
      </c>
      <c r="D87" s="685"/>
      <c r="E87" s="686" t="s">
        <v>42</v>
      </c>
      <c r="F87" s="687" t="s">
        <v>61</v>
      </c>
      <c r="G87" s="785" t="s">
        <v>43</v>
      </c>
      <c r="H87" s="689" t="s">
        <v>44</v>
      </c>
      <c r="I87" s="2054" t="s">
        <v>40</v>
      </c>
      <c r="J87" s="2055"/>
      <c r="K87" s="596"/>
      <c r="L87" s="691"/>
      <c r="N87" s="2089"/>
      <c r="O87" s="684" t="s">
        <v>40</v>
      </c>
      <c r="P87" s="685" t="s">
        <v>41</v>
      </c>
      <c r="Q87" s="685"/>
      <c r="R87" s="686" t="s">
        <v>42</v>
      </c>
      <c r="S87" s="687" t="s">
        <v>61</v>
      </c>
      <c r="T87" s="785" t="s">
        <v>43</v>
      </c>
      <c r="U87" s="689" t="s">
        <v>44</v>
      </c>
      <c r="V87" s="2054" t="s">
        <v>40</v>
      </c>
      <c r="W87" s="2055"/>
      <c r="X87" s="621" t="s">
        <v>477</v>
      </c>
      <c r="Y87" s="622"/>
      <c r="Z87" s="622"/>
      <c r="AA87" s="622"/>
      <c r="AB87" s="622"/>
      <c r="AC87" s="622"/>
      <c r="AD87" s="622"/>
      <c r="AE87" s="622"/>
      <c r="AF87" s="622"/>
      <c r="AG87" s="622"/>
      <c r="AH87" s="622"/>
      <c r="AI87" s="622"/>
      <c r="AJ87" s="622"/>
    </row>
    <row r="88" spans="1:36" ht="15.75" thickBot="1" x14ac:dyDescent="0.3">
      <c r="A88" s="645">
        <v>1</v>
      </c>
      <c r="B88" s="694">
        <v>2</v>
      </c>
      <c r="C88" s="695">
        <v>3</v>
      </c>
      <c r="D88" s="695"/>
      <c r="E88" s="696">
        <v>4</v>
      </c>
      <c r="F88" s="697">
        <v>5</v>
      </c>
      <c r="G88" s="694">
        <v>6</v>
      </c>
      <c r="H88" s="695">
        <v>7</v>
      </c>
      <c r="I88" s="2004">
        <v>8</v>
      </c>
      <c r="J88" s="2056"/>
      <c r="K88" s="749"/>
      <c r="L88" s="700"/>
      <c r="N88" s="645">
        <v>1</v>
      </c>
      <c r="O88" s="694">
        <v>2</v>
      </c>
      <c r="P88" s="695">
        <v>3</v>
      </c>
      <c r="Q88" s="695"/>
      <c r="R88" s="696">
        <v>4</v>
      </c>
      <c r="S88" s="697">
        <v>5</v>
      </c>
      <c r="T88" s="694">
        <v>6</v>
      </c>
      <c r="U88" s="695">
        <v>7</v>
      </c>
      <c r="V88" s="2004">
        <v>8</v>
      </c>
      <c r="W88" s="2056"/>
    </row>
    <row r="89" spans="1:36" ht="29.25" customHeight="1" thickTop="1" x14ac:dyDescent="0.25">
      <c r="A89" s="786" t="s">
        <v>57</v>
      </c>
      <c r="B89" s="2042" t="s">
        <v>82</v>
      </c>
      <c r="C89" s="787" t="s">
        <v>45</v>
      </c>
      <c r="D89" s="787"/>
      <c r="E89" s="788">
        <v>0.2</v>
      </c>
      <c r="F89" s="789" t="s">
        <v>46</v>
      </c>
      <c r="G89" s="2052" t="s">
        <v>47</v>
      </c>
      <c r="H89" s="2019"/>
      <c r="I89" s="2034" t="s">
        <v>34</v>
      </c>
      <c r="J89" s="2035"/>
      <c r="K89" s="790"/>
      <c r="L89" s="791"/>
      <c r="N89" s="786" t="s">
        <v>57</v>
      </c>
      <c r="O89" s="2042" t="s">
        <v>82</v>
      </c>
      <c r="P89" s="787" t="s">
        <v>45</v>
      </c>
      <c r="Q89" s="787"/>
      <c r="R89" s="788">
        <v>0.2</v>
      </c>
      <c r="S89" s="789" t="s">
        <v>46</v>
      </c>
      <c r="T89" s="2052" t="s">
        <v>47</v>
      </c>
      <c r="U89" s="2019"/>
      <c r="V89" s="2034" t="s">
        <v>34</v>
      </c>
      <c r="W89" s="2035"/>
    </row>
    <row r="90" spans="1:36" ht="29.25" customHeight="1" x14ac:dyDescent="0.25">
      <c r="A90" s="792" t="s">
        <v>58</v>
      </c>
      <c r="B90" s="2043"/>
      <c r="C90" s="2023"/>
      <c r="D90" s="793"/>
      <c r="E90" s="2046">
        <v>0.8</v>
      </c>
      <c r="F90" s="2048" t="s">
        <v>48</v>
      </c>
      <c r="G90" s="2053"/>
      <c r="H90" s="2020"/>
      <c r="I90" s="2036"/>
      <c r="J90" s="2037"/>
      <c r="K90" s="790"/>
      <c r="L90" s="791"/>
      <c r="N90" s="792" t="s">
        <v>58</v>
      </c>
      <c r="O90" s="2043"/>
      <c r="P90" s="2023"/>
      <c r="Q90" s="793"/>
      <c r="R90" s="2046">
        <v>0.8</v>
      </c>
      <c r="S90" s="2048" t="s">
        <v>48</v>
      </c>
      <c r="T90" s="2053"/>
      <c r="U90" s="2020"/>
      <c r="V90" s="2036"/>
      <c r="W90" s="2037"/>
    </row>
    <row r="91" spans="1:36" ht="20.25" customHeight="1" thickBot="1" x14ac:dyDescent="0.3">
      <c r="A91" s="792"/>
      <c r="B91" s="2045"/>
      <c r="C91" s="2024"/>
      <c r="D91" s="794"/>
      <c r="E91" s="2047"/>
      <c r="F91" s="2049"/>
      <c r="G91" s="2021" t="s">
        <v>47</v>
      </c>
      <c r="H91" s="2023"/>
      <c r="I91" s="2038" t="s">
        <v>83</v>
      </c>
      <c r="J91" s="2039"/>
      <c r="K91" s="790"/>
      <c r="L91" s="791"/>
      <c r="N91" s="792"/>
      <c r="O91" s="2045"/>
      <c r="P91" s="2024"/>
      <c r="Q91" s="794"/>
      <c r="R91" s="2047"/>
      <c r="S91" s="2049"/>
      <c r="T91" s="2021" t="s">
        <v>47</v>
      </c>
      <c r="U91" s="2023"/>
      <c r="V91" s="2038" t="s">
        <v>83</v>
      </c>
      <c r="W91" s="2039"/>
    </row>
    <row r="92" spans="1:36" ht="20.25" customHeight="1" thickTop="1" x14ac:dyDescent="0.25">
      <c r="A92" s="792"/>
      <c r="B92" s="2042" t="s">
        <v>81</v>
      </c>
      <c r="C92" s="2023" t="s">
        <v>45</v>
      </c>
      <c r="D92" s="793"/>
      <c r="E92" s="2023">
        <v>0.2</v>
      </c>
      <c r="F92" s="2050" t="s">
        <v>65</v>
      </c>
      <c r="G92" s="2022"/>
      <c r="H92" s="2024"/>
      <c r="I92" s="2036"/>
      <c r="J92" s="2037"/>
      <c r="K92" s="790"/>
      <c r="L92" s="791"/>
      <c r="N92" s="792"/>
      <c r="O92" s="2042" t="s">
        <v>81</v>
      </c>
      <c r="P92" s="2023" t="s">
        <v>45</v>
      </c>
      <c r="Q92" s="793"/>
      <c r="R92" s="2023">
        <v>0.2</v>
      </c>
      <c r="S92" s="2050" t="s">
        <v>65</v>
      </c>
      <c r="T92" s="2022"/>
      <c r="U92" s="2024"/>
      <c r="V92" s="2036"/>
      <c r="W92" s="2037"/>
    </row>
    <row r="93" spans="1:36" ht="15.75" customHeight="1" x14ac:dyDescent="0.25">
      <c r="A93" s="795"/>
      <c r="B93" s="2043"/>
      <c r="C93" s="2024"/>
      <c r="D93" s="794"/>
      <c r="E93" s="2024"/>
      <c r="F93" s="2051"/>
      <c r="G93" s="2021" t="s">
        <v>47</v>
      </c>
      <c r="H93" s="2023"/>
      <c r="I93" s="2038" t="s">
        <v>35</v>
      </c>
      <c r="J93" s="2039"/>
      <c r="K93" s="790"/>
      <c r="L93" s="791"/>
      <c r="N93" s="795"/>
      <c r="O93" s="2043"/>
      <c r="P93" s="2024"/>
      <c r="Q93" s="794"/>
      <c r="R93" s="2024"/>
      <c r="S93" s="2051"/>
      <c r="T93" s="2021" t="s">
        <v>47</v>
      </c>
      <c r="U93" s="2023"/>
      <c r="V93" s="2038" t="s">
        <v>35</v>
      </c>
      <c r="W93" s="2039"/>
    </row>
    <row r="94" spans="1:36" ht="39" customHeight="1" thickBot="1" x14ac:dyDescent="0.3">
      <c r="A94" s="796"/>
      <c r="B94" s="2044"/>
      <c r="C94" s="797"/>
      <c r="D94" s="797"/>
      <c r="E94" s="798">
        <v>0.8</v>
      </c>
      <c r="F94" s="708" t="s">
        <v>66</v>
      </c>
      <c r="G94" s="2025"/>
      <c r="H94" s="2026"/>
      <c r="I94" s="2040"/>
      <c r="J94" s="2041"/>
      <c r="K94" s="790"/>
      <c r="L94" s="791"/>
      <c r="N94" s="796"/>
      <c r="O94" s="2044"/>
      <c r="P94" s="797"/>
      <c r="Q94" s="797"/>
      <c r="R94" s="798">
        <v>0.8</v>
      </c>
      <c r="S94" s="708" t="s">
        <v>66</v>
      </c>
      <c r="T94" s="2025"/>
      <c r="U94" s="2026"/>
      <c r="V94" s="2040"/>
      <c r="W94" s="2041"/>
    </row>
    <row r="95" spans="1:36" ht="15.75" thickTop="1" x14ac:dyDescent="0.25">
      <c r="A95" s="675"/>
      <c r="B95" s="675"/>
      <c r="C95" s="776"/>
      <c r="D95" s="776"/>
      <c r="E95" s="776"/>
      <c r="F95" s="776"/>
      <c r="G95" s="675"/>
      <c r="H95" s="675"/>
      <c r="I95" s="675"/>
      <c r="J95" s="676"/>
      <c r="N95" s="675"/>
      <c r="O95" s="675"/>
      <c r="P95" s="776"/>
      <c r="Q95" s="776"/>
      <c r="R95" s="776"/>
      <c r="S95" s="776"/>
      <c r="T95" s="675"/>
      <c r="U95" s="675"/>
      <c r="V95" s="675"/>
      <c r="W95" s="675"/>
    </row>
  </sheetData>
  <mergeCells count="452">
    <mergeCell ref="X10:X11"/>
    <mergeCell ref="X12:X13"/>
    <mergeCell ref="K10:K11"/>
    <mergeCell ref="K12:K13"/>
    <mergeCell ref="K14:K15"/>
    <mergeCell ref="K16:K17"/>
    <mergeCell ref="K18:K19"/>
    <mergeCell ref="K20:K21"/>
    <mergeCell ref="K22:K23"/>
    <mergeCell ref="O18:O19"/>
    <mergeCell ref="T18:T19"/>
    <mergeCell ref="U18:U19"/>
    <mergeCell ref="V18:W19"/>
    <mergeCell ref="O20:O23"/>
    <mergeCell ref="T20:T21"/>
    <mergeCell ref="U20:U21"/>
    <mergeCell ref="V20:W21"/>
    <mergeCell ref="T22:T23"/>
    <mergeCell ref="U22:U23"/>
    <mergeCell ref="V22:W23"/>
    <mergeCell ref="N12:N16"/>
    <mergeCell ref="P12:P13"/>
    <mergeCell ref="Q12:Q13"/>
    <mergeCell ref="R12:R13"/>
    <mergeCell ref="K75:K76"/>
    <mergeCell ref="X71:X72"/>
    <mergeCell ref="X73:X74"/>
    <mergeCell ref="X75:X76"/>
    <mergeCell ref="X14:X15"/>
    <mergeCell ref="X16:X17"/>
    <mergeCell ref="X18:X19"/>
    <mergeCell ref="X20:X21"/>
    <mergeCell ref="X22:X23"/>
    <mergeCell ref="K44:K45"/>
    <mergeCell ref="O70:O74"/>
    <mergeCell ref="V70:W70"/>
    <mergeCell ref="T71:T72"/>
    <mergeCell ref="U71:U72"/>
    <mergeCell ref="V71:W72"/>
    <mergeCell ref="P73:P74"/>
    <mergeCell ref="K34:K35"/>
    <mergeCell ref="K36:K39"/>
    <mergeCell ref="K40:K42"/>
    <mergeCell ref="O75:O76"/>
    <mergeCell ref="T75:T76"/>
    <mergeCell ref="U75:U76"/>
    <mergeCell ref="V75:W76"/>
    <mergeCell ref="V62:W65"/>
    <mergeCell ref="X44:X45"/>
    <mergeCell ref="AR71:AR72"/>
    <mergeCell ref="AO73:AO74"/>
    <mergeCell ref="K62:K65"/>
    <mergeCell ref="K60:K61"/>
    <mergeCell ref="K66:K68"/>
    <mergeCell ref="K71:K72"/>
    <mergeCell ref="K73:K74"/>
    <mergeCell ref="AI40:AI42"/>
    <mergeCell ref="Z60:Z61"/>
    <mergeCell ref="AE62:AE65"/>
    <mergeCell ref="AI66:AI68"/>
    <mergeCell ref="AF44:AF45"/>
    <mergeCell ref="AG71:AG72"/>
    <mergeCell ref="AD73:AD74"/>
    <mergeCell ref="N62:N68"/>
    <mergeCell ref="P62:P64"/>
    <mergeCell ref="Q62:Q64"/>
    <mergeCell ref="R62:R64"/>
    <mergeCell ref="S62:S64"/>
    <mergeCell ref="T62:T65"/>
    <mergeCell ref="U62:U65"/>
    <mergeCell ref="O65:O69"/>
    <mergeCell ref="P65:P66"/>
    <mergeCell ref="AS75:AS76"/>
    <mergeCell ref="Y1:AE1"/>
    <mergeCell ref="AF1:AI1"/>
    <mergeCell ref="Y2:Y5"/>
    <mergeCell ref="Z2:Z5"/>
    <mergeCell ref="AB2:AB5"/>
    <mergeCell ref="AC2:AC5"/>
    <mergeCell ref="AD2:AD5"/>
    <mergeCell ref="AE2:AE5"/>
    <mergeCell ref="AF2:AF5"/>
    <mergeCell ref="AG2:AG5"/>
    <mergeCell ref="AH2:AH5"/>
    <mergeCell ref="AI2:AI5"/>
    <mergeCell ref="AI12:AI13"/>
    <mergeCell ref="AC16:AC17"/>
    <mergeCell ref="AG18:AG19"/>
    <mergeCell ref="AD20:AD21"/>
    <mergeCell ref="AH22:AH23"/>
    <mergeCell ref="AH75:AH76"/>
    <mergeCell ref="Z14:Z15"/>
    <mergeCell ref="AA2:AA5"/>
    <mergeCell ref="Y34:Y35"/>
    <mergeCell ref="AE36:AE39"/>
    <mergeCell ref="AT2:AT5"/>
    <mergeCell ref="AK1:AP1"/>
    <mergeCell ref="AQ1:AT1"/>
    <mergeCell ref="AT12:AT13"/>
    <mergeCell ref="AN16:AN17"/>
    <mergeCell ref="AR18:AR19"/>
    <mergeCell ref="AO20:AO21"/>
    <mergeCell ref="AS22:AS23"/>
    <mergeCell ref="AQ44:AQ45"/>
    <mergeCell ref="AK2:AK5"/>
    <mergeCell ref="AL2:AL5"/>
    <mergeCell ref="AM2:AM5"/>
    <mergeCell ref="AN2:AN5"/>
    <mergeCell ref="AO2:AO5"/>
    <mergeCell ref="AP2:AP5"/>
    <mergeCell ref="AQ2:AQ5"/>
    <mergeCell ref="AR2:AR5"/>
    <mergeCell ref="AS2:AS5"/>
    <mergeCell ref="O89:O91"/>
    <mergeCell ref="T89:T90"/>
    <mergeCell ref="U89:U90"/>
    <mergeCell ref="V89:W90"/>
    <mergeCell ref="P90:P91"/>
    <mergeCell ref="R90:R91"/>
    <mergeCell ref="S90:S91"/>
    <mergeCell ref="T91:T92"/>
    <mergeCell ref="U91:U92"/>
    <mergeCell ref="V91:W92"/>
    <mergeCell ref="O92:O94"/>
    <mergeCell ref="P92:P93"/>
    <mergeCell ref="R92:R93"/>
    <mergeCell ref="S92:S93"/>
    <mergeCell ref="T93:T94"/>
    <mergeCell ref="U93:U94"/>
    <mergeCell ref="V93:W94"/>
    <mergeCell ref="N83:O84"/>
    <mergeCell ref="P83:V83"/>
    <mergeCell ref="P84:T84"/>
    <mergeCell ref="P85:U85"/>
    <mergeCell ref="N86:N87"/>
    <mergeCell ref="O86:S86"/>
    <mergeCell ref="T86:W86"/>
    <mergeCell ref="V87:W87"/>
    <mergeCell ref="V88:W88"/>
    <mergeCell ref="N80:W80"/>
    <mergeCell ref="P81:T81"/>
    <mergeCell ref="U81:V81"/>
    <mergeCell ref="P82:T82"/>
    <mergeCell ref="U82:V82"/>
    <mergeCell ref="Q73:Q74"/>
    <mergeCell ref="R73:R74"/>
    <mergeCell ref="S73:S74"/>
    <mergeCell ref="T73:T74"/>
    <mergeCell ref="U73:U74"/>
    <mergeCell ref="V73:W74"/>
    <mergeCell ref="Q65:Q66"/>
    <mergeCell ref="R65:R66"/>
    <mergeCell ref="S65:S66"/>
    <mergeCell ref="T66:T68"/>
    <mergeCell ref="U66:U68"/>
    <mergeCell ref="V66:W68"/>
    <mergeCell ref="P67:P68"/>
    <mergeCell ref="Q67:Q68"/>
    <mergeCell ref="R67:R68"/>
    <mergeCell ref="S67:S68"/>
    <mergeCell ref="V59:W59"/>
    <mergeCell ref="O60:O64"/>
    <mergeCell ref="P60:P61"/>
    <mergeCell ref="Q60:Q61"/>
    <mergeCell ref="R60:R61"/>
    <mergeCell ref="S60:S61"/>
    <mergeCell ref="T60:T61"/>
    <mergeCell ref="U60:U61"/>
    <mergeCell ref="V60:W61"/>
    <mergeCell ref="N52:W52"/>
    <mergeCell ref="P53:T53"/>
    <mergeCell ref="U53:V53"/>
    <mergeCell ref="P54:T54"/>
    <mergeCell ref="U54:V54"/>
    <mergeCell ref="P55:V55"/>
    <mergeCell ref="P56:U56"/>
    <mergeCell ref="N57:N58"/>
    <mergeCell ref="O57:S57"/>
    <mergeCell ref="T57:W57"/>
    <mergeCell ref="V58:W58"/>
    <mergeCell ref="R40:R41"/>
    <mergeCell ref="S40:S41"/>
    <mergeCell ref="T40:T42"/>
    <mergeCell ref="U40:U42"/>
    <mergeCell ref="V40:W42"/>
    <mergeCell ref="O42:O43"/>
    <mergeCell ref="V43:W43"/>
    <mergeCell ref="O44:O45"/>
    <mergeCell ref="T44:T45"/>
    <mergeCell ref="U44:U45"/>
    <mergeCell ref="V44:W45"/>
    <mergeCell ref="V33:W33"/>
    <mergeCell ref="N34:N45"/>
    <mergeCell ref="O34:O37"/>
    <mergeCell ref="P34:P35"/>
    <mergeCell ref="Q34:Q35"/>
    <mergeCell ref="R34:R35"/>
    <mergeCell ref="S34:S35"/>
    <mergeCell ref="T34:T35"/>
    <mergeCell ref="U34:U35"/>
    <mergeCell ref="V34:W35"/>
    <mergeCell ref="P36:P37"/>
    <mergeCell ref="Q36:Q37"/>
    <mergeCell ref="R36:R37"/>
    <mergeCell ref="S36:S37"/>
    <mergeCell ref="T36:T39"/>
    <mergeCell ref="U36:U39"/>
    <mergeCell ref="V36:W39"/>
    <mergeCell ref="O38:O41"/>
    <mergeCell ref="P38:P39"/>
    <mergeCell ref="Q38:Q39"/>
    <mergeCell ref="R38:R39"/>
    <mergeCell ref="S38:S39"/>
    <mergeCell ref="P40:P41"/>
    <mergeCell ref="Q40:Q41"/>
    <mergeCell ref="N26:W26"/>
    <mergeCell ref="P27:T27"/>
    <mergeCell ref="U27:V27"/>
    <mergeCell ref="P28:T28"/>
    <mergeCell ref="U28:V28"/>
    <mergeCell ref="P29:V29"/>
    <mergeCell ref="P30:U30"/>
    <mergeCell ref="N31:N32"/>
    <mergeCell ref="O31:S31"/>
    <mergeCell ref="T31:W31"/>
    <mergeCell ref="V32:W32"/>
    <mergeCell ref="O14:O17"/>
    <mergeCell ref="P14:P15"/>
    <mergeCell ref="Q14:Q15"/>
    <mergeCell ref="R14:R15"/>
    <mergeCell ref="S14:S15"/>
    <mergeCell ref="T14:T15"/>
    <mergeCell ref="U14:U15"/>
    <mergeCell ref="V14:W15"/>
    <mergeCell ref="P16:P17"/>
    <mergeCell ref="Q16:Q17"/>
    <mergeCell ref="R16:R17"/>
    <mergeCell ref="S16:S17"/>
    <mergeCell ref="T16:T17"/>
    <mergeCell ref="U16:U17"/>
    <mergeCell ref="V16:W17"/>
    <mergeCell ref="V9:W9"/>
    <mergeCell ref="O10:O13"/>
    <mergeCell ref="P10:P11"/>
    <mergeCell ref="Q10:Q11"/>
    <mergeCell ref="R10:R11"/>
    <mergeCell ref="S10:S11"/>
    <mergeCell ref="T10:T11"/>
    <mergeCell ref="U10:U11"/>
    <mergeCell ref="V10:W11"/>
    <mergeCell ref="S12:S13"/>
    <mergeCell ref="T12:T13"/>
    <mergeCell ref="U12:U13"/>
    <mergeCell ref="V12:W13"/>
    <mergeCell ref="N2:W2"/>
    <mergeCell ref="P3:T3"/>
    <mergeCell ref="U3:V3"/>
    <mergeCell ref="P4:T4"/>
    <mergeCell ref="U4:V4"/>
    <mergeCell ref="P5:V5"/>
    <mergeCell ref="P6:U6"/>
    <mergeCell ref="N7:N8"/>
    <mergeCell ref="O7:S7"/>
    <mergeCell ref="T7:W7"/>
    <mergeCell ref="V8:W8"/>
    <mergeCell ref="H22:H23"/>
    <mergeCell ref="I16:J17"/>
    <mergeCell ref="H10:H11"/>
    <mergeCell ref="G12:G13"/>
    <mergeCell ref="H12:H13"/>
    <mergeCell ref="G14:G15"/>
    <mergeCell ref="H14:H15"/>
    <mergeCell ref="C16:C17"/>
    <mergeCell ref="E16:E17"/>
    <mergeCell ref="F16:F17"/>
    <mergeCell ref="G10:G11"/>
    <mergeCell ref="G16:G17"/>
    <mergeCell ref="H16:H17"/>
    <mergeCell ref="G18:G19"/>
    <mergeCell ref="H18:H19"/>
    <mergeCell ref="G20:G21"/>
    <mergeCell ref="H20:H21"/>
    <mergeCell ref="I18:J19"/>
    <mergeCell ref="I20:J21"/>
    <mergeCell ref="I22:J23"/>
    <mergeCell ref="I10:J11"/>
    <mergeCell ref="I12:J13"/>
    <mergeCell ref="I14:J15"/>
    <mergeCell ref="B10:B13"/>
    <mergeCell ref="C10:C11"/>
    <mergeCell ref="E10:E11"/>
    <mergeCell ref="F10:F11"/>
    <mergeCell ref="C12:C13"/>
    <mergeCell ref="E12:E13"/>
    <mergeCell ref="B18:B19"/>
    <mergeCell ref="B20:B23"/>
    <mergeCell ref="G22:G23"/>
    <mergeCell ref="B14:B17"/>
    <mergeCell ref="F12:F13"/>
    <mergeCell ref="C14:C15"/>
    <mergeCell ref="E14:E15"/>
    <mergeCell ref="F14:F15"/>
    <mergeCell ref="D10:D11"/>
    <mergeCell ref="D12:D13"/>
    <mergeCell ref="D14:D15"/>
    <mergeCell ref="D16:D17"/>
    <mergeCell ref="I8:J8"/>
    <mergeCell ref="I9:J9"/>
    <mergeCell ref="H3:I3"/>
    <mergeCell ref="C3:G3"/>
    <mergeCell ref="C4:G4"/>
    <mergeCell ref="C6:H6"/>
    <mergeCell ref="A2:J2"/>
    <mergeCell ref="H4:I4"/>
    <mergeCell ref="C5:I5"/>
    <mergeCell ref="A7:A8"/>
    <mergeCell ref="G7:J7"/>
    <mergeCell ref="B7:F7"/>
    <mergeCell ref="C29:I29"/>
    <mergeCell ref="C30:H30"/>
    <mergeCell ref="B31:F31"/>
    <mergeCell ref="G31:J31"/>
    <mergeCell ref="I32:J32"/>
    <mergeCell ref="A26:J26"/>
    <mergeCell ref="C27:G27"/>
    <mergeCell ref="H27:I27"/>
    <mergeCell ref="C28:G28"/>
    <mergeCell ref="H28:I28"/>
    <mergeCell ref="A31:A32"/>
    <mergeCell ref="I33:J33"/>
    <mergeCell ref="B34:B37"/>
    <mergeCell ref="C34:C35"/>
    <mergeCell ref="E34:E35"/>
    <mergeCell ref="F34:F35"/>
    <mergeCell ref="G34:G35"/>
    <mergeCell ref="H34:H35"/>
    <mergeCell ref="I34:J35"/>
    <mergeCell ref="C36:C37"/>
    <mergeCell ref="E36:E37"/>
    <mergeCell ref="F36:F37"/>
    <mergeCell ref="G36:G39"/>
    <mergeCell ref="H36:H39"/>
    <mergeCell ref="I36:J39"/>
    <mergeCell ref="B38:B41"/>
    <mergeCell ref="C38:C39"/>
    <mergeCell ref="I44:J45"/>
    <mergeCell ref="A52:J52"/>
    <mergeCell ref="B42:B43"/>
    <mergeCell ref="A34:A45"/>
    <mergeCell ref="D34:D35"/>
    <mergeCell ref="D36:D37"/>
    <mergeCell ref="D38:D39"/>
    <mergeCell ref="D40:D41"/>
    <mergeCell ref="G40:G42"/>
    <mergeCell ref="H40:H42"/>
    <mergeCell ref="I40:J42"/>
    <mergeCell ref="I43:J43"/>
    <mergeCell ref="E38:E39"/>
    <mergeCell ref="F38:F39"/>
    <mergeCell ref="C40:C41"/>
    <mergeCell ref="E40:E41"/>
    <mergeCell ref="F40:F41"/>
    <mergeCell ref="B60:B64"/>
    <mergeCell ref="C62:C64"/>
    <mergeCell ref="F62:F64"/>
    <mergeCell ref="E62:E64"/>
    <mergeCell ref="E65:E66"/>
    <mergeCell ref="F65:F66"/>
    <mergeCell ref="B44:B45"/>
    <mergeCell ref="G44:G45"/>
    <mergeCell ref="H44:H45"/>
    <mergeCell ref="I60:J61"/>
    <mergeCell ref="G62:G65"/>
    <mergeCell ref="H62:H65"/>
    <mergeCell ref="I62:J65"/>
    <mergeCell ref="C60:C61"/>
    <mergeCell ref="E60:E61"/>
    <mergeCell ref="F60:F61"/>
    <mergeCell ref="G60:G61"/>
    <mergeCell ref="E67:E68"/>
    <mergeCell ref="F67:F68"/>
    <mergeCell ref="G86:J86"/>
    <mergeCell ref="B75:B76"/>
    <mergeCell ref="G71:G72"/>
    <mergeCell ref="H71:H72"/>
    <mergeCell ref="I71:J72"/>
    <mergeCell ref="G73:G74"/>
    <mergeCell ref="C73:C74"/>
    <mergeCell ref="E73:E74"/>
    <mergeCell ref="F73:F74"/>
    <mergeCell ref="I73:J74"/>
    <mergeCell ref="I75:J76"/>
    <mergeCell ref="H73:H74"/>
    <mergeCell ref="H75:H76"/>
    <mergeCell ref="A80:J80"/>
    <mergeCell ref="C81:G81"/>
    <mergeCell ref="A86:A87"/>
    <mergeCell ref="D73:D74"/>
    <mergeCell ref="H81:I81"/>
    <mergeCell ref="C82:G82"/>
    <mergeCell ref="H82:I82"/>
    <mergeCell ref="B70:B74"/>
    <mergeCell ref="I70:J70"/>
    <mergeCell ref="G75:G76"/>
    <mergeCell ref="G91:G92"/>
    <mergeCell ref="H91:H92"/>
    <mergeCell ref="G93:G94"/>
    <mergeCell ref="H93:H94"/>
    <mergeCell ref="A83:B84"/>
    <mergeCell ref="C84:G84"/>
    <mergeCell ref="C83:I83"/>
    <mergeCell ref="I89:J90"/>
    <mergeCell ref="I91:J92"/>
    <mergeCell ref="I93:J94"/>
    <mergeCell ref="B92:B94"/>
    <mergeCell ref="B89:B91"/>
    <mergeCell ref="C90:C91"/>
    <mergeCell ref="E90:E91"/>
    <mergeCell ref="F90:F91"/>
    <mergeCell ref="C92:C93"/>
    <mergeCell ref="E92:E93"/>
    <mergeCell ref="F92:F93"/>
    <mergeCell ref="G89:G90"/>
    <mergeCell ref="H89:H90"/>
    <mergeCell ref="I87:J87"/>
    <mergeCell ref="I88:J88"/>
    <mergeCell ref="C85:H85"/>
    <mergeCell ref="B86:F86"/>
    <mergeCell ref="A12:A16"/>
    <mergeCell ref="I66:J68"/>
    <mergeCell ref="G66:G68"/>
    <mergeCell ref="H66:H68"/>
    <mergeCell ref="B65:B69"/>
    <mergeCell ref="A62:A68"/>
    <mergeCell ref="D60:D61"/>
    <mergeCell ref="D62:D64"/>
    <mergeCell ref="D67:D68"/>
    <mergeCell ref="D65:D66"/>
    <mergeCell ref="C65:C66"/>
    <mergeCell ref="C67:C68"/>
    <mergeCell ref="A57:A58"/>
    <mergeCell ref="C56:H56"/>
    <mergeCell ref="B57:F57"/>
    <mergeCell ref="G57:J57"/>
    <mergeCell ref="I58:J58"/>
    <mergeCell ref="I59:J59"/>
    <mergeCell ref="C53:G53"/>
    <mergeCell ref="H53:I53"/>
    <mergeCell ref="C54:G54"/>
    <mergeCell ref="H54:I54"/>
    <mergeCell ref="C55:I55"/>
    <mergeCell ref="H60:H61"/>
  </mergeCell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AB80"/>
  <sheetViews>
    <sheetView topLeftCell="D19" workbookViewId="0">
      <selection activeCell="K32" sqref="K32"/>
    </sheetView>
  </sheetViews>
  <sheetFormatPr defaultRowHeight="15" x14ac:dyDescent="0.25"/>
  <cols>
    <col min="1" max="1" width="8.140625" style="799" customWidth="1"/>
    <col min="2" max="2" width="73.140625" style="606" customWidth="1"/>
    <col min="3" max="3" width="8.42578125" style="842" customWidth="1"/>
    <col min="4" max="4" width="5.85546875" style="606" customWidth="1"/>
    <col min="5" max="5" width="5.28515625" style="799" customWidth="1"/>
    <col min="6" max="6" width="72.7109375" style="606" customWidth="1"/>
    <col min="7" max="7" width="9.140625" style="606"/>
    <col min="8" max="8" width="10.28515625" style="606" bestFit="1" customWidth="1"/>
    <col min="9" max="9" width="9.140625" style="799"/>
    <col min="10" max="10" width="67.7109375" style="606" customWidth="1"/>
    <col min="11" max="11" width="10" style="606" customWidth="1"/>
    <col min="12" max="12" width="9.140625" style="803"/>
    <col min="13" max="13" width="64.42578125" style="606" customWidth="1"/>
    <col min="14" max="14" width="9.140625" style="606"/>
    <col min="15" max="15" width="9.5703125" style="606" customWidth="1"/>
    <col min="16" max="16" width="9.140625" style="799"/>
    <col min="17" max="17" width="86.28515625" style="606" customWidth="1"/>
    <col min="18" max="18" width="15.85546875" style="804" customWidth="1"/>
    <col min="19" max="19" width="13.28515625" style="804" customWidth="1"/>
    <col min="20" max="20" width="13.42578125" style="804" customWidth="1"/>
    <col min="21" max="21" width="11.5703125" style="606" customWidth="1"/>
    <col min="22" max="22" width="9.85546875" style="606" bestFit="1" customWidth="1"/>
    <col min="23" max="23" width="9.140625" style="606"/>
    <col min="24" max="24" width="10.7109375" style="606" bestFit="1" customWidth="1"/>
    <col min="25" max="25" width="45.85546875" style="606" customWidth="1"/>
    <col min="26" max="28" width="9.140625" style="606"/>
    <col min="29" max="29" width="55" style="606" customWidth="1"/>
    <col min="30" max="16384" width="9.140625" style="606"/>
  </cols>
  <sheetData>
    <row r="2" spans="1:22" ht="15.75" thickBot="1" x14ac:dyDescent="0.3">
      <c r="B2" s="800"/>
      <c r="C2" s="801"/>
      <c r="D2" s="800"/>
      <c r="E2" s="802"/>
      <c r="F2" s="800"/>
    </row>
    <row r="3" spans="1:22" ht="18.75" customHeight="1" thickTop="1" thickBot="1" x14ac:dyDescent="0.4">
      <c r="A3" s="805"/>
      <c r="B3" s="2264" t="s">
        <v>538</v>
      </c>
      <c r="C3" s="2265"/>
      <c r="D3" s="2265"/>
      <c r="E3" s="2265"/>
      <c r="F3" s="2266"/>
      <c r="G3" s="806"/>
      <c r="J3" s="807"/>
    </row>
    <row r="4" spans="1:22" ht="36.75" customHeight="1" thickTop="1" x14ac:dyDescent="0.3">
      <c r="B4" s="808" t="s">
        <v>547</v>
      </c>
      <c r="C4" s="809"/>
      <c r="D4" s="810"/>
      <c r="E4" s="811"/>
      <c r="F4" s="812" t="s">
        <v>530</v>
      </c>
      <c r="J4" s="808" t="s">
        <v>553</v>
      </c>
      <c r="K4" s="605"/>
      <c r="L4" s="813"/>
      <c r="M4" s="814" t="s">
        <v>555</v>
      </c>
      <c r="N4" s="605"/>
      <c r="O4" s="815"/>
      <c r="Q4" s="816" t="s">
        <v>559</v>
      </c>
      <c r="T4" s="804" t="s">
        <v>606</v>
      </c>
    </row>
    <row r="5" spans="1:22" ht="36.75" customHeight="1" x14ac:dyDescent="0.3">
      <c r="B5" s="817" t="s">
        <v>539</v>
      </c>
      <c r="C5" s="809">
        <f>'Схемы продуктов И1 И2'!AF8</f>
        <v>40497.056568677101</v>
      </c>
      <c r="D5" s="810"/>
      <c r="E5" s="811"/>
      <c r="F5" s="812"/>
      <c r="G5" s="818"/>
      <c r="J5" s="819" t="s">
        <v>548</v>
      </c>
      <c r="K5" s="820">
        <f>'Схемы продуктов И1 И2'!AG8+'Схемы продуктов И1 И2'!AR8</f>
        <v>55651.668167026044</v>
      </c>
      <c r="L5" s="813"/>
      <c r="M5" s="821" t="s">
        <v>556</v>
      </c>
      <c r="O5" s="822">
        <v>0</v>
      </c>
      <c r="P5" s="799">
        <v>1</v>
      </c>
      <c r="Q5" s="823" t="s">
        <v>560</v>
      </c>
      <c r="R5" s="824">
        <f>R6+R7</f>
        <v>15860.98466370174</v>
      </c>
      <c r="S5" s="825"/>
      <c r="T5" s="826"/>
    </row>
    <row r="6" spans="1:22" ht="36.75" customHeight="1" x14ac:dyDescent="0.3">
      <c r="B6" s="817" t="s">
        <v>540</v>
      </c>
      <c r="C6" s="809">
        <f>'Схемы продуктов И1 И2'!AQ8</f>
        <v>80795.290509883373</v>
      </c>
      <c r="D6" s="810"/>
      <c r="E6" s="811"/>
      <c r="F6" s="812"/>
      <c r="G6" s="818"/>
      <c r="J6" s="819" t="s">
        <v>549</v>
      </c>
      <c r="K6" s="820">
        <f>'Схемы продуктов И1 И2'!AH8+'Схемы продуктов И1 И2'!AS8</f>
        <v>3726.2207965545781</v>
      </c>
      <c r="L6" s="813"/>
      <c r="M6" s="827" t="s">
        <v>558</v>
      </c>
      <c r="N6" s="828"/>
      <c r="O6" s="829">
        <f>'Схемы продуктов И1 И2'!AI8+'Схемы продуктов И1 И2'!AT8</f>
        <v>30410.257865322696</v>
      </c>
      <c r="Q6" s="830" t="s">
        <v>561</v>
      </c>
      <c r="R6" s="831">
        <f>'ИТОГИ ОСН'!P31</f>
        <v>15860.98466370174</v>
      </c>
      <c r="S6" s="825"/>
      <c r="T6" s="826"/>
    </row>
    <row r="7" spans="1:22" ht="36.75" customHeight="1" x14ac:dyDescent="0.35">
      <c r="B7" s="808" t="s">
        <v>541</v>
      </c>
      <c r="C7" s="832">
        <v>0</v>
      </c>
      <c r="D7" s="810"/>
      <c r="E7" s="811"/>
      <c r="F7" s="812"/>
      <c r="G7" s="818"/>
      <c r="J7" s="833" t="s">
        <v>550</v>
      </c>
      <c r="K7" s="834">
        <v>0</v>
      </c>
      <c r="L7" s="813"/>
      <c r="M7" s="835"/>
      <c r="N7" s="836"/>
      <c r="O7" s="837"/>
      <c r="Q7" s="838" t="s">
        <v>562</v>
      </c>
      <c r="R7" s="839">
        <v>0</v>
      </c>
      <c r="S7" s="825"/>
      <c r="T7" s="826"/>
    </row>
    <row r="8" spans="1:22" ht="36.75" customHeight="1" x14ac:dyDescent="0.35">
      <c r="B8" s="808"/>
      <c r="C8" s="832"/>
      <c r="D8" s="810"/>
      <c r="E8" s="811"/>
      <c r="F8" s="812"/>
      <c r="G8" s="818"/>
      <c r="J8" s="833"/>
      <c r="K8" s="834"/>
      <c r="L8" s="813"/>
      <c r="M8" s="835"/>
      <c r="N8" s="836"/>
      <c r="O8" s="837"/>
      <c r="Q8" s="838" t="s">
        <v>603</v>
      </c>
      <c r="R8" s="840"/>
      <c r="S8" s="841">
        <f>O23</f>
        <v>1824.6154719193617</v>
      </c>
      <c r="T8" s="826"/>
    </row>
    <row r="9" spans="1:22" ht="50.25" customHeight="1" x14ac:dyDescent="0.3">
      <c r="B9" s="827"/>
      <c r="D9" s="827"/>
      <c r="E9" s="606"/>
      <c r="I9" s="606"/>
      <c r="J9" s="843" t="s">
        <v>551</v>
      </c>
      <c r="K9" s="843">
        <f>SUM(K5:K7)</f>
        <v>59377.888963580619</v>
      </c>
      <c r="M9" s="821"/>
      <c r="N9" s="828"/>
      <c r="P9" s="799" t="s">
        <v>1</v>
      </c>
      <c r="Q9" s="844" t="s">
        <v>236</v>
      </c>
      <c r="R9" s="845">
        <f>$R$5*'Балансы СТ (А)'!AB6/'Балансы СТ (А)'!$AB$5</f>
        <v>1003.8597888418825</v>
      </c>
      <c r="S9" s="825"/>
      <c r="T9" s="826"/>
    </row>
    <row r="10" spans="1:22" ht="50.25" customHeight="1" x14ac:dyDescent="0.3">
      <c r="B10" s="827"/>
      <c r="D10" s="827"/>
      <c r="E10" s="799">
        <v>1</v>
      </c>
      <c r="F10" s="827" t="s">
        <v>99</v>
      </c>
      <c r="G10" s="846"/>
      <c r="H10" s="28"/>
      <c r="M10" s="606" t="s">
        <v>557</v>
      </c>
      <c r="O10" s="847">
        <f>O5+O6</f>
        <v>30410.257865322696</v>
      </c>
      <c r="Q10" s="848" t="s">
        <v>129</v>
      </c>
      <c r="R10" s="849"/>
      <c r="S10" s="825"/>
      <c r="T10" s="826"/>
    </row>
    <row r="11" spans="1:22" ht="46.5" customHeight="1" thickBot="1" x14ac:dyDescent="0.4">
      <c r="B11" s="827"/>
      <c r="C11" s="850"/>
      <c r="D11" s="827"/>
      <c r="E11" s="799" t="s">
        <v>1</v>
      </c>
      <c r="F11" s="702" t="s">
        <v>100</v>
      </c>
      <c r="G11" s="702" t="s">
        <v>101</v>
      </c>
      <c r="H11" s="851">
        <v>5</v>
      </c>
      <c r="I11" s="805" t="s">
        <v>1</v>
      </c>
      <c r="J11" s="852" t="s">
        <v>554</v>
      </c>
      <c r="K11" s="606">
        <f>K9*'Балансы СТ (А)'!P48/'Балансы СТ (А)'!P9</f>
        <v>3758.094238201305</v>
      </c>
      <c r="L11" s="813" t="s">
        <v>27</v>
      </c>
      <c r="M11" s="853" t="s">
        <v>136</v>
      </c>
      <c r="O11" s="606">
        <f>$O$10*'Балансы СТ (А)'!V9/'Балансы СТ (А)'!$V$8</f>
        <v>18246.154719193619</v>
      </c>
      <c r="P11" s="799" t="s">
        <v>189</v>
      </c>
      <c r="Q11" s="854" t="s">
        <v>214</v>
      </c>
      <c r="R11" s="845">
        <f>$R$5*'Балансы СТ (А)'!AB7/'Балансы СТ (А)'!$AB$5</f>
        <v>0</v>
      </c>
      <c r="S11" s="825"/>
      <c r="T11" s="855">
        <f>SUM(R11:S11)</f>
        <v>0</v>
      </c>
    </row>
    <row r="12" spans="1:22" ht="46.5" customHeight="1" thickBot="1" x14ac:dyDescent="0.4">
      <c r="B12" s="827"/>
      <c r="C12" s="850"/>
      <c r="D12" s="827"/>
      <c r="F12" s="702"/>
      <c r="G12" s="702"/>
      <c r="H12" s="851"/>
      <c r="I12" s="805"/>
      <c r="J12" s="852"/>
      <c r="L12" s="813"/>
      <c r="M12" s="853"/>
      <c r="N12" s="806"/>
      <c r="P12" s="799" t="s">
        <v>190</v>
      </c>
      <c r="Q12" s="856" t="s">
        <v>215</v>
      </c>
      <c r="R12" s="845">
        <f>$R$5*'Балансы СТ (А)'!AB8/'Балансы СТ (А)'!$AB$5</f>
        <v>0</v>
      </c>
      <c r="S12" s="825"/>
      <c r="T12" s="855">
        <f t="shared" ref="T12:T75" si="0">SUM(R12:S12)</f>
        <v>0</v>
      </c>
      <c r="U12" s="857">
        <f>T13+T37+T63+T66+T74+T78</f>
        <v>70746.279719153361</v>
      </c>
    </row>
    <row r="13" spans="1:22" ht="50.25" customHeight="1" thickBot="1" x14ac:dyDescent="0.4">
      <c r="B13" s="858"/>
      <c r="C13" s="859"/>
      <c r="D13" s="827"/>
      <c r="E13" s="799" t="s">
        <v>2</v>
      </c>
      <c r="F13" s="702" t="s">
        <v>102</v>
      </c>
      <c r="G13" s="702" t="s">
        <v>103</v>
      </c>
      <c r="H13" s="851">
        <v>5</v>
      </c>
      <c r="J13" s="860" t="s">
        <v>119</v>
      </c>
      <c r="L13" s="813" t="s">
        <v>159</v>
      </c>
      <c r="M13" s="861" t="s">
        <v>88</v>
      </c>
      <c r="N13" s="862"/>
      <c r="O13" s="606">
        <f>$O$10*'Балансы СТ (А)'!V10/'Балансы СТ (А)'!$V$8</f>
        <v>18246.154719193619</v>
      </c>
      <c r="P13" s="799" t="s">
        <v>191</v>
      </c>
      <c r="Q13" s="856" t="s">
        <v>216</v>
      </c>
      <c r="R13" s="845">
        <f>$R$5*'Балансы СТ (А)'!AB9/'Балансы СТ (А)'!$AB$5</f>
        <v>1003.8597888418825</v>
      </c>
      <c r="S13" s="825"/>
      <c r="T13" s="855">
        <f t="shared" si="0"/>
        <v>1003.8597888418825</v>
      </c>
      <c r="U13" s="863"/>
    </row>
    <row r="14" spans="1:22" s="827" customFormat="1" ht="18" customHeight="1" x14ac:dyDescent="0.35">
      <c r="A14" s="864"/>
      <c r="B14" s="858"/>
      <c r="C14" s="865"/>
      <c r="E14" s="864"/>
      <c r="F14" s="702"/>
      <c r="G14" s="702"/>
      <c r="H14" s="866"/>
      <c r="I14" s="867"/>
      <c r="J14" s="868"/>
      <c r="L14" s="813"/>
      <c r="M14" s="869"/>
      <c r="N14" s="862"/>
      <c r="P14" s="864"/>
      <c r="Q14" s="870"/>
      <c r="R14" s="871"/>
      <c r="S14" s="872"/>
      <c r="T14" s="855">
        <f t="shared" si="0"/>
        <v>0</v>
      </c>
    </row>
    <row r="15" spans="1:22" ht="51" customHeight="1" x14ac:dyDescent="0.35">
      <c r="B15" s="858"/>
      <c r="C15" s="859"/>
      <c r="D15" s="827"/>
      <c r="E15" s="799" t="s">
        <v>3</v>
      </c>
      <c r="F15" s="702" t="s">
        <v>104</v>
      </c>
      <c r="G15" s="702" t="s">
        <v>105</v>
      </c>
      <c r="H15" s="851">
        <v>5</v>
      </c>
      <c r="I15" s="805" t="s">
        <v>189</v>
      </c>
      <c r="J15" s="873" t="s">
        <v>140</v>
      </c>
      <c r="K15" s="606">
        <f>$K$11*'Балансы СТ (А)'!P12/'Балансы СТ (А)'!$P$11</f>
        <v>0</v>
      </c>
      <c r="L15" s="813" t="s">
        <v>160</v>
      </c>
      <c r="M15" s="874" t="s">
        <v>89</v>
      </c>
      <c r="N15" s="862"/>
      <c r="O15" s="606">
        <f>$O$10*'Балансы СТ (А)'!V11/'Балансы СТ (А)'!$V$8</f>
        <v>0</v>
      </c>
      <c r="P15" s="799" t="s">
        <v>2</v>
      </c>
      <c r="Q15" s="875" t="s">
        <v>237</v>
      </c>
      <c r="R15" s="845">
        <f>$R$5*'Балансы СТ (А)'!AB10/'Балансы СТ (А)'!$AB$5</f>
        <v>14857.124874859857</v>
      </c>
      <c r="S15" s="876">
        <f>S8</f>
        <v>1824.6154719193617</v>
      </c>
      <c r="T15" s="855">
        <f t="shared" si="0"/>
        <v>16681.740346779217</v>
      </c>
      <c r="U15" s="857">
        <f>R16+R22</f>
        <v>14857.124874859859</v>
      </c>
      <c r="V15" s="857">
        <f>S16+S22</f>
        <v>1824.6154719193617</v>
      </c>
    </row>
    <row r="16" spans="1:22" ht="28.5" thickBot="1" x14ac:dyDescent="0.4">
      <c r="B16" s="858"/>
      <c r="C16" s="859"/>
      <c r="D16" s="827"/>
      <c r="E16" s="799" t="s">
        <v>4</v>
      </c>
      <c r="F16" s="702" t="s">
        <v>107</v>
      </c>
      <c r="G16" s="702" t="s">
        <v>108</v>
      </c>
      <c r="H16" s="851">
        <v>5</v>
      </c>
      <c r="I16" s="805" t="s">
        <v>190</v>
      </c>
      <c r="J16" s="873" t="s">
        <v>141</v>
      </c>
      <c r="K16" s="606">
        <f>$K$11*'Балансы СТ (А)'!P13/'Балансы СТ (А)'!$P$11</f>
        <v>0</v>
      </c>
      <c r="L16" s="813" t="s">
        <v>161</v>
      </c>
      <c r="M16" s="877" t="s">
        <v>135</v>
      </c>
      <c r="N16" s="862"/>
      <c r="O16" s="606">
        <f>$O$10*'Балансы СТ (А)'!V12/'Балансы СТ (А)'!$V$8</f>
        <v>0</v>
      </c>
      <c r="Q16" s="761" t="s">
        <v>238</v>
      </c>
      <c r="R16" s="845">
        <f>$R$5*'Балансы СТ (А)'!AB11/'Балансы СТ (А)'!$AB$5</f>
        <v>14299.982692052614</v>
      </c>
      <c r="S16" s="878">
        <f>$S$15*'Балансы СТ (А)'!AC11</f>
        <v>1756.1923917223855</v>
      </c>
      <c r="T16" s="855">
        <f t="shared" si="0"/>
        <v>16056.175083774999</v>
      </c>
    </row>
    <row r="17" spans="1:22" ht="28.5" thickBot="1" x14ac:dyDescent="0.4">
      <c r="B17" s="879"/>
      <c r="C17" s="880"/>
      <c r="D17" s="881"/>
      <c r="E17" s="799" t="s">
        <v>5</v>
      </c>
      <c r="F17" s="702" t="s">
        <v>109</v>
      </c>
      <c r="G17" s="702" t="s">
        <v>110</v>
      </c>
      <c r="H17" s="851">
        <v>5</v>
      </c>
      <c r="I17" s="805" t="s">
        <v>191</v>
      </c>
      <c r="J17" s="873" t="s">
        <v>142</v>
      </c>
      <c r="K17" s="606">
        <f>$K$11*'Балансы СТ (А)'!P14/'Балансы СТ (А)'!$P$11</f>
        <v>3758.0942382013045</v>
      </c>
      <c r="L17" s="813" t="s">
        <v>28</v>
      </c>
      <c r="M17" s="882" t="s">
        <v>134</v>
      </c>
      <c r="N17" s="862"/>
      <c r="O17" s="883">
        <f>$O$10*'Балансы СТ (А)'!V13/'Балансы СТ (А)'!$V$8</f>
        <v>0</v>
      </c>
      <c r="P17" s="799" t="s">
        <v>252</v>
      </c>
      <c r="Q17" s="884" t="s">
        <v>209</v>
      </c>
      <c r="R17" s="845">
        <f>$R$5*'Балансы СТ (А)'!AB12/'Балансы СТ (А)'!$AB$5</f>
        <v>0</v>
      </c>
      <c r="S17" s="878">
        <f>$S$15*'Балансы СТ (А)'!AC12</f>
        <v>0</v>
      </c>
      <c r="T17" s="855">
        <f t="shared" si="0"/>
        <v>0</v>
      </c>
    </row>
    <row r="18" spans="1:22" ht="41.25" thickBot="1" x14ac:dyDescent="0.4">
      <c r="B18" s="879"/>
      <c r="C18" s="880"/>
      <c r="D18" s="881"/>
      <c r="E18" s="799" t="s">
        <v>6</v>
      </c>
      <c r="F18" s="702" t="s">
        <v>111</v>
      </c>
      <c r="G18" s="702" t="s">
        <v>112</v>
      </c>
      <c r="H18" s="851">
        <v>5</v>
      </c>
      <c r="I18" s="805"/>
      <c r="J18" s="885"/>
      <c r="K18" s="866"/>
      <c r="L18" s="813" t="s">
        <v>29</v>
      </c>
      <c r="M18" s="886" t="s">
        <v>90</v>
      </c>
      <c r="N18" s="862"/>
      <c r="O18" s="883">
        <f>$O$10*'Балансы СТ (А)'!V14/'Балансы СТ (А)'!$V$8</f>
        <v>0</v>
      </c>
      <c r="P18" s="799" t="s">
        <v>253</v>
      </c>
      <c r="Q18" s="887" t="s">
        <v>206</v>
      </c>
      <c r="R18" s="845">
        <f>$R$5*'Балансы СТ (А)'!AB13/'Балансы СТ (А)'!$AB$5</f>
        <v>0</v>
      </c>
      <c r="S18" s="878">
        <f>$S$15*'Балансы СТ (А)'!AC13</f>
        <v>0</v>
      </c>
      <c r="T18" s="855">
        <f t="shared" si="0"/>
        <v>0</v>
      </c>
    </row>
    <row r="19" spans="1:22" ht="40.5" thickBot="1" x14ac:dyDescent="0.35">
      <c r="B19" s="879"/>
      <c r="C19" s="888"/>
      <c r="D19" s="881"/>
      <c r="I19" s="805" t="s">
        <v>2</v>
      </c>
      <c r="J19" s="816" t="s">
        <v>152</v>
      </c>
      <c r="K19" s="889">
        <f>$K$9*'Балансы СТ (А)'!P15/'Балансы СТ (А)'!$P$9</f>
        <v>55619.794725379317</v>
      </c>
      <c r="L19" s="813" t="s">
        <v>30</v>
      </c>
      <c r="M19" s="890" t="s">
        <v>527</v>
      </c>
      <c r="N19" s="862"/>
      <c r="O19" s="883">
        <f>$O$10*'Балансы СТ (А)'!V15/'Балансы СТ (А)'!$V$8</f>
        <v>0</v>
      </c>
      <c r="P19" s="799" t="s">
        <v>254</v>
      </c>
      <c r="Q19" s="887" t="s">
        <v>207</v>
      </c>
      <c r="R19" s="845">
        <f>$R$5*'Балансы СТ (А)'!AB14/'Балансы СТ (А)'!$AB$5</f>
        <v>0</v>
      </c>
      <c r="S19" s="878">
        <f>$S$15*'Балансы СТ (А)'!AC14</f>
        <v>0</v>
      </c>
      <c r="T19" s="855">
        <f t="shared" si="0"/>
        <v>0</v>
      </c>
    </row>
    <row r="20" spans="1:22" ht="40.5" thickBot="1" x14ac:dyDescent="0.35">
      <c r="A20" s="799" t="s">
        <v>181</v>
      </c>
      <c r="B20" s="891" t="s">
        <v>542</v>
      </c>
      <c r="C20" s="850">
        <f>SUM(C5:C7)</f>
        <v>121292.34707856047</v>
      </c>
      <c r="D20" s="892">
        <f>C20/'Балансы СТ (А)'!D10</f>
        <v>758.07716924100293</v>
      </c>
      <c r="E20" s="893">
        <v>2</v>
      </c>
      <c r="F20" s="891" t="s">
        <v>114</v>
      </c>
      <c r="G20" s="894"/>
      <c r="H20" s="895">
        <f>SUM(H11:H18)</f>
        <v>30</v>
      </c>
      <c r="I20" s="805" t="s">
        <v>181</v>
      </c>
      <c r="J20" s="892" t="s">
        <v>162</v>
      </c>
      <c r="K20" s="420">
        <f>$K$9*'Балансы СТ (А)'!P16/'Балансы СТ (А)'!$P$9</f>
        <v>55619.794725379317</v>
      </c>
      <c r="L20" s="896" t="s">
        <v>163</v>
      </c>
      <c r="M20" s="897" t="s">
        <v>528</v>
      </c>
      <c r="N20" s="862"/>
      <c r="O20" s="606">
        <f>$O$10*'Балансы СТ (А)'!V16/'Балансы СТ (А)'!$V$8</f>
        <v>12164.103146129079</v>
      </c>
      <c r="P20" s="799" t="s">
        <v>255</v>
      </c>
      <c r="Q20" s="887" t="s">
        <v>208</v>
      </c>
      <c r="R20" s="845">
        <f>$R$5*'Балансы СТ (А)'!AB15/'Балансы СТ (А)'!$AB$5</f>
        <v>0</v>
      </c>
      <c r="S20" s="878">
        <f>$S$15*'Балансы СТ (А)'!AC15</f>
        <v>0</v>
      </c>
      <c r="T20" s="855">
        <f t="shared" si="0"/>
        <v>0</v>
      </c>
    </row>
    <row r="21" spans="1:22" ht="54" customHeight="1" thickBot="1" x14ac:dyDescent="0.35">
      <c r="B21" s="898" t="s">
        <v>543</v>
      </c>
      <c r="C21" s="801"/>
      <c r="D21" s="881"/>
      <c r="F21" s="2267" t="s">
        <v>116</v>
      </c>
      <c r="I21" s="805"/>
      <c r="K21" s="420"/>
      <c r="N21" s="899"/>
      <c r="P21" s="799" t="s">
        <v>256</v>
      </c>
      <c r="Q21" s="900" t="s">
        <v>210</v>
      </c>
      <c r="R21" s="845">
        <f>$R$5*'Балансы СТ (А)'!AB16/'Балансы СТ (А)'!$AB$5</f>
        <v>14299.982692052614</v>
      </c>
      <c r="S21" s="878">
        <f>$S$15*'Балансы СТ (А)'!AC16</f>
        <v>1756.1923917223855</v>
      </c>
      <c r="T21" s="855">
        <f t="shared" si="0"/>
        <v>16056.175083774999</v>
      </c>
      <c r="V21" s="901"/>
    </row>
    <row r="22" spans="1:22" ht="30.75" thickBot="1" x14ac:dyDescent="0.35">
      <c r="A22" s="799" t="s">
        <v>7</v>
      </c>
      <c r="B22" s="902" t="s">
        <v>91</v>
      </c>
      <c r="C22" s="801">
        <f>$C$20*'Балансы СТ (А)'!D12/'Балансы СТ (А)'!$D$10</f>
        <v>0</v>
      </c>
      <c r="D22" s="903"/>
      <c r="F22" s="2268"/>
      <c r="G22" s="904" t="s">
        <v>117</v>
      </c>
      <c r="H22" s="821">
        <f>SUM(H24:H26)</f>
        <v>15</v>
      </c>
      <c r="I22" s="805" t="s">
        <v>7</v>
      </c>
      <c r="J22" s="905" t="s">
        <v>139</v>
      </c>
      <c r="K22" s="420">
        <f>$K$9*'Балансы СТ (А)'!P17/'Балансы СТ (А)'!$P$9</f>
        <v>0</v>
      </c>
      <c r="L22" s="906"/>
      <c r="N22" s="899"/>
      <c r="Q22" s="761" t="s">
        <v>239</v>
      </c>
      <c r="R22" s="845">
        <f>$R$5*'Балансы СТ (А)'!AB17/'Балансы СТ (А)'!$AB$5</f>
        <v>557.14218280724481</v>
      </c>
      <c r="S22" s="878">
        <f>$S$15*'Балансы СТ (А)'!AC17</f>
        <v>68.423080196976073</v>
      </c>
      <c r="T22" s="855">
        <f t="shared" si="0"/>
        <v>625.56526300422092</v>
      </c>
    </row>
    <row r="23" spans="1:22" ht="45" customHeight="1" thickBot="1" x14ac:dyDescent="0.35">
      <c r="A23" s="799" t="s">
        <v>8</v>
      </c>
      <c r="B23" s="907" t="s">
        <v>118</v>
      </c>
      <c r="C23" s="801">
        <f>$C$20*'Балансы СТ (А)'!D13/'Балансы СТ (А)'!$D$10</f>
        <v>4548.4630154460174</v>
      </c>
      <c r="D23" s="903"/>
      <c r="I23" s="805" t="s">
        <v>8</v>
      </c>
      <c r="J23" s="907" t="s">
        <v>153</v>
      </c>
      <c r="K23" s="420">
        <f>$K$9*'Балансы СТ (А)'!P18/'Балансы СТ (А)'!$P$9</f>
        <v>2085.7423022017242</v>
      </c>
      <c r="L23" s="908" t="s">
        <v>10</v>
      </c>
      <c r="M23" s="909" t="s">
        <v>133</v>
      </c>
      <c r="N23" s="899"/>
      <c r="O23" s="606">
        <f>$O$10*'Балансы СТ (А)'!V17/'Балансы СТ (А)'!$V$8</f>
        <v>1824.6154719193617</v>
      </c>
      <c r="P23" s="799" t="s">
        <v>257</v>
      </c>
      <c r="Q23" s="910" t="s">
        <v>201</v>
      </c>
      <c r="R23" s="845">
        <f>$R$5*'Балансы СТ (А)'!AB18/'Балансы СТ (А)'!$AB$5</f>
        <v>0</v>
      </c>
      <c r="S23" s="878">
        <f>$S$15*'Балансы СТ (А)'!AC18</f>
        <v>0</v>
      </c>
      <c r="T23" s="855">
        <f t="shared" si="0"/>
        <v>0</v>
      </c>
    </row>
    <row r="24" spans="1:22" ht="43.5" customHeight="1" thickBot="1" x14ac:dyDescent="0.35">
      <c r="B24" s="907" t="s">
        <v>119</v>
      </c>
      <c r="C24" s="801"/>
      <c r="D24" s="903"/>
      <c r="F24" s="911" t="str">
        <f>F11</f>
        <v>Услуги по передаче тепловой энергии по магистральным сетям (и/или  тепловым вводам)  субабонентам до тепловых пунктов</v>
      </c>
      <c r="G24" s="911" t="str">
        <f>G11</f>
        <v>Передача Тип 1</v>
      </c>
      <c r="H24" s="912">
        <f>H11</f>
        <v>5</v>
      </c>
      <c r="I24" s="805"/>
      <c r="J24" s="868" t="s">
        <v>119</v>
      </c>
      <c r="K24" s="420"/>
      <c r="L24" s="908"/>
      <c r="M24" s="869"/>
      <c r="N24" s="899"/>
      <c r="P24" s="799" t="s">
        <v>258</v>
      </c>
      <c r="Q24" s="910" t="s">
        <v>202</v>
      </c>
      <c r="R24" s="845">
        <f>$R$5*'Балансы СТ (А)'!AB19/'Балансы СТ (А)'!$AB$5</f>
        <v>0</v>
      </c>
      <c r="S24" s="878">
        <f>$S$15*'Балансы СТ (А)'!AC19</f>
        <v>0</v>
      </c>
      <c r="T24" s="855">
        <f t="shared" si="0"/>
        <v>0</v>
      </c>
    </row>
    <row r="25" spans="1:22" ht="66" customHeight="1" thickBot="1" x14ac:dyDescent="0.35">
      <c r="A25" s="799" t="s">
        <v>168</v>
      </c>
      <c r="B25" s="913" t="s">
        <v>284</v>
      </c>
      <c r="C25" s="801">
        <f>$C$20*'Балансы СТ (А)'!D15/'Балансы СТ (А)'!$D$10</f>
        <v>0</v>
      </c>
      <c r="D25" s="914"/>
      <c r="F25" s="911" t="str">
        <f>F16</f>
        <v>Услуги по передаче тепловой энергии по магистральным сетям (и/или тепловым вводам) и через тепловые пункты субабонентам ОТ тепловых пунктов</v>
      </c>
      <c r="G25" s="911" t="str">
        <f>G16</f>
        <v>Передача Тип 4</v>
      </c>
      <c r="H25" s="912">
        <f>H16</f>
        <v>5</v>
      </c>
      <c r="I25" s="805" t="s">
        <v>168</v>
      </c>
      <c r="J25" s="915" t="s">
        <v>524</v>
      </c>
      <c r="K25" s="420">
        <f>$K$9*'Балансы СТ (А)'!P19/'Балансы СТ (А)'!$P$9</f>
        <v>0</v>
      </c>
      <c r="L25" s="908" t="s">
        <v>192</v>
      </c>
      <c r="M25" s="916" t="s">
        <v>295</v>
      </c>
      <c r="N25" s="899"/>
      <c r="O25" s="606">
        <f>$O$10*'Балансы СТ (А)'!V18/'Балансы СТ (А)'!$V$8</f>
        <v>0</v>
      </c>
      <c r="P25" s="799" t="s">
        <v>259</v>
      </c>
      <c r="Q25" s="910" t="s">
        <v>203</v>
      </c>
      <c r="R25" s="845">
        <f>$R$5*'Балансы СТ (А)'!AB20/'Балансы СТ (А)'!$AB$5</f>
        <v>0</v>
      </c>
      <c r="S25" s="878">
        <f>$S$15*'Балансы СТ (А)'!AC20</f>
        <v>0</v>
      </c>
      <c r="T25" s="855">
        <f t="shared" si="0"/>
        <v>0</v>
      </c>
    </row>
    <row r="26" spans="1:22" ht="42.75" customHeight="1" thickBot="1" x14ac:dyDescent="0.35">
      <c r="A26" s="799" t="s">
        <v>169</v>
      </c>
      <c r="B26" s="913" t="s">
        <v>274</v>
      </c>
      <c r="C26" s="801">
        <f>$C$20*'Балансы СТ (А)'!D16/'Балансы СТ (А)'!$D$10</f>
        <v>0</v>
      </c>
      <c r="D26" s="914"/>
      <c r="F26" s="911" t="str">
        <f>F18</f>
        <v>Услуги по передаче тепловой энергии по магистральным сетям  (и/или тепловым вводам), через тепловые пункты  и по распределительным сетям ОВ субабонентам  ПОСЛЕ тепловых пунктов</v>
      </c>
      <c r="G26" s="911" t="str">
        <f>G18</f>
        <v>Передача Тип 6</v>
      </c>
      <c r="H26" s="912">
        <f>H18</f>
        <v>5</v>
      </c>
      <c r="I26" s="805" t="s">
        <v>169</v>
      </c>
      <c r="J26" s="915" t="s">
        <v>285</v>
      </c>
      <c r="K26" s="420">
        <f>$K$9*'Балансы СТ (А)'!P20/'Балансы СТ (А)'!$P$9</f>
        <v>0</v>
      </c>
      <c r="L26" s="908" t="s">
        <v>193</v>
      </c>
      <c r="M26" s="916" t="s">
        <v>296</v>
      </c>
      <c r="N26" s="899"/>
      <c r="O26" s="606">
        <f>$O$10*'Балансы СТ (А)'!V19/'Балансы СТ (А)'!$V$8</f>
        <v>0</v>
      </c>
      <c r="P26" s="799" t="s">
        <v>260</v>
      </c>
      <c r="Q26" s="910" t="s">
        <v>204</v>
      </c>
      <c r="R26" s="845">
        <f>$R$5*'Балансы СТ (А)'!AB21/'Балансы СТ (А)'!$AB$5</f>
        <v>0</v>
      </c>
      <c r="S26" s="878">
        <f>$S$15*'Балансы СТ (А)'!AC21</f>
        <v>0</v>
      </c>
      <c r="T26" s="855">
        <f t="shared" si="0"/>
        <v>0</v>
      </c>
    </row>
    <row r="27" spans="1:22" ht="42.75" customHeight="1" thickBot="1" x14ac:dyDescent="0.35">
      <c r="A27" s="799" t="s">
        <v>170</v>
      </c>
      <c r="B27" s="913" t="s">
        <v>275</v>
      </c>
      <c r="C27" s="801">
        <f>$C$20*'Балансы СТ (А)'!D17/'Балансы СТ (А)'!$D$10</f>
        <v>0</v>
      </c>
      <c r="D27" s="914"/>
      <c r="I27" s="805" t="s">
        <v>170</v>
      </c>
      <c r="J27" s="915" t="s">
        <v>286</v>
      </c>
      <c r="K27" s="420">
        <f>$K$9*'Балансы СТ (А)'!P21/'Балансы СТ (А)'!$P$9</f>
        <v>0</v>
      </c>
      <c r="L27" s="908" t="s">
        <v>194</v>
      </c>
      <c r="M27" s="916" t="s">
        <v>297</v>
      </c>
      <c r="N27" s="899"/>
      <c r="O27" s="606">
        <f>$O$10*'Балансы СТ (А)'!V20/'Балансы СТ (А)'!$V$8</f>
        <v>0</v>
      </c>
      <c r="P27" s="799" t="s">
        <v>261</v>
      </c>
      <c r="Q27" s="910" t="s">
        <v>205</v>
      </c>
      <c r="R27" s="845">
        <f>$R$5*'Балансы СТ (А)'!AB22/'Балансы СТ (А)'!$AB$5</f>
        <v>557.14218280724481</v>
      </c>
      <c r="S27" s="878">
        <f>$S$15*'Балансы СТ (А)'!AC22</f>
        <v>68.423080196976073</v>
      </c>
      <c r="T27" s="855">
        <f t="shared" si="0"/>
        <v>625.56526300422092</v>
      </c>
      <c r="V27" s="901"/>
    </row>
    <row r="28" spans="1:22" s="827" customFormat="1" ht="18.75" customHeight="1" thickBot="1" x14ac:dyDescent="0.35">
      <c r="A28" s="864"/>
      <c r="B28" s="917"/>
      <c r="C28" s="918"/>
      <c r="D28" s="919"/>
      <c r="E28" s="864"/>
      <c r="I28" s="867"/>
      <c r="J28" s="920"/>
      <c r="K28" s="420"/>
      <c r="L28" s="908"/>
      <c r="M28" s="921"/>
      <c r="N28" s="899"/>
      <c r="P28" s="864"/>
      <c r="Q28" s="870"/>
      <c r="R28" s="871"/>
      <c r="S28" s="922"/>
      <c r="T28" s="855"/>
    </row>
    <row r="29" spans="1:22" ht="42.75" customHeight="1" thickBot="1" x14ac:dyDescent="0.35">
      <c r="A29" s="799" t="s">
        <v>171</v>
      </c>
      <c r="B29" s="913" t="s">
        <v>276</v>
      </c>
      <c r="C29" s="801">
        <f>$C$20*'Балансы СТ (А)'!D18/'Балансы СТ (А)'!$D$10</f>
        <v>0</v>
      </c>
      <c r="D29" s="914"/>
      <c r="F29" s="911"/>
      <c r="G29" s="911"/>
      <c r="H29" s="923"/>
      <c r="I29" s="805" t="s">
        <v>171</v>
      </c>
      <c r="J29" s="915" t="s">
        <v>287</v>
      </c>
      <c r="K29" s="420">
        <f>$K$9*'Балансы СТ (А)'!P22/'Балансы СТ (А)'!$P$9</f>
        <v>0</v>
      </c>
      <c r="L29" s="908" t="s">
        <v>195</v>
      </c>
      <c r="M29" s="916" t="s">
        <v>298</v>
      </c>
      <c r="N29" s="899"/>
      <c r="O29" s="606">
        <f>$O$10*'Балансы СТ (А)'!V21/'Балансы СТ (А)'!$V$8</f>
        <v>0</v>
      </c>
      <c r="P29" s="799" t="s">
        <v>181</v>
      </c>
      <c r="Q29" s="823" t="s">
        <v>563</v>
      </c>
      <c r="R29" s="924">
        <f>R30+R31+R32</f>
        <v>41717.332120480656</v>
      </c>
      <c r="S29" s="825"/>
      <c r="T29" s="855">
        <f t="shared" si="0"/>
        <v>41717.332120480656</v>
      </c>
      <c r="U29" s="857">
        <f>R35+R39+R46</f>
        <v>41717.332120480663</v>
      </c>
    </row>
    <row r="30" spans="1:22" ht="42.75" customHeight="1" thickBot="1" x14ac:dyDescent="0.35">
      <c r="A30" s="799" t="s">
        <v>172</v>
      </c>
      <c r="B30" s="913" t="s">
        <v>277</v>
      </c>
      <c r="C30" s="801">
        <f>$C$20*'Балансы СТ (А)'!D19/'Балансы СТ (А)'!$D$10</f>
        <v>4548.4630154460174</v>
      </c>
      <c r="D30" s="914"/>
      <c r="I30" s="805" t="s">
        <v>172</v>
      </c>
      <c r="J30" s="915" t="s">
        <v>288</v>
      </c>
      <c r="K30" s="420">
        <f>$K$9*'Балансы СТ (А)'!P23/'Балансы СТ (А)'!$P$9</f>
        <v>2085.7423022017242</v>
      </c>
      <c r="L30" s="908" t="s">
        <v>196</v>
      </c>
      <c r="M30" s="916" t="s">
        <v>299</v>
      </c>
      <c r="N30" s="899"/>
      <c r="O30" s="606">
        <f>$O$10*'Балансы СТ (А)'!V22/'Балансы СТ (А)'!$V$8</f>
        <v>1824.6154719193617</v>
      </c>
      <c r="Q30" s="606" t="s">
        <v>564</v>
      </c>
      <c r="R30" s="925">
        <f>R21+R27</f>
        <v>14857.124874859859</v>
      </c>
      <c r="S30" s="925">
        <f>S21+S27</f>
        <v>1824.6154719193617</v>
      </c>
      <c r="T30" s="855">
        <f t="shared" si="0"/>
        <v>16681.740346779221</v>
      </c>
    </row>
    <row r="31" spans="1:22" ht="34.5" customHeight="1" x14ac:dyDescent="0.3">
      <c r="A31" s="799" t="s">
        <v>9</v>
      </c>
      <c r="B31" s="926" t="s">
        <v>120</v>
      </c>
      <c r="C31" s="801">
        <f>$C$20*'Балансы СТ (А)'!D20/'Балансы СТ (А)'!$D$10</f>
        <v>116743.88406311446</v>
      </c>
      <c r="D31" s="927"/>
      <c r="I31" s="805" t="s">
        <v>9</v>
      </c>
      <c r="J31" s="926" t="s">
        <v>154</v>
      </c>
      <c r="K31" s="420">
        <f>$K$9*'Балансы СТ (А)'!P24/'Балансы СТ (А)'!$P$9</f>
        <v>53534.052423177585</v>
      </c>
      <c r="L31" s="908" t="s">
        <v>158</v>
      </c>
      <c r="N31" s="827"/>
      <c r="Q31" s="606" t="s">
        <v>565</v>
      </c>
      <c r="R31" s="925">
        <f>'ИТОГИ ОСН'!P43</f>
        <v>26860.207245620793</v>
      </c>
      <c r="S31" s="825"/>
      <c r="T31" s="855">
        <f t="shared" si="0"/>
        <v>26860.207245620793</v>
      </c>
    </row>
    <row r="32" spans="1:22" ht="34.5" customHeight="1" x14ac:dyDescent="0.3">
      <c r="A32" s="799" t="s">
        <v>173</v>
      </c>
      <c r="B32" s="928" t="s">
        <v>121</v>
      </c>
      <c r="C32" s="929">
        <f>C31+C30</f>
        <v>121292.34707856047</v>
      </c>
      <c r="D32" s="892">
        <f>C32/'Балансы СТ (А)'!D21</f>
        <v>787.61264336727584</v>
      </c>
      <c r="E32" s="893"/>
      <c r="F32" s="892" t="s">
        <v>122</v>
      </c>
      <c r="G32" s="892"/>
      <c r="H32" s="930">
        <f>H25+H26+H13+H17</f>
        <v>20</v>
      </c>
      <c r="I32" s="805" t="s">
        <v>173</v>
      </c>
      <c r="J32" s="892" t="s">
        <v>164</v>
      </c>
      <c r="K32" s="892">
        <f>K31+K30</f>
        <v>55619.79472537931</v>
      </c>
      <c r="L32" s="931"/>
      <c r="N32" s="827"/>
      <c r="Q32" s="606" t="s">
        <v>566</v>
      </c>
      <c r="R32" s="932">
        <v>0</v>
      </c>
      <c r="S32" s="825"/>
      <c r="T32" s="855">
        <f t="shared" si="0"/>
        <v>0</v>
      </c>
    </row>
    <row r="33" spans="1:28" ht="34.5" customHeight="1" x14ac:dyDescent="0.3">
      <c r="B33" s="928"/>
      <c r="C33" s="929"/>
      <c r="D33" s="892"/>
      <c r="E33" s="893"/>
      <c r="F33" s="933"/>
      <c r="G33" s="892"/>
      <c r="H33" s="930"/>
      <c r="I33" s="805"/>
      <c r="J33" s="892"/>
      <c r="K33" s="892"/>
      <c r="L33" s="931"/>
      <c r="N33" s="827"/>
      <c r="Q33" s="838" t="s">
        <v>602</v>
      </c>
      <c r="R33" s="925">
        <f>O37</f>
        <v>3041.0257865322696</v>
      </c>
      <c r="S33" s="841">
        <f>O37</f>
        <v>3041.0257865322696</v>
      </c>
      <c r="T33" s="855">
        <f t="shared" si="0"/>
        <v>6082.0515730645393</v>
      </c>
    </row>
    <row r="34" spans="1:28" ht="34.5" customHeight="1" x14ac:dyDescent="0.3">
      <c r="B34" s="928"/>
      <c r="C34" s="929"/>
      <c r="D34" s="892"/>
      <c r="E34" s="893"/>
      <c r="F34" s="933"/>
      <c r="G34" s="892"/>
      <c r="H34" s="930"/>
      <c r="I34" s="805"/>
      <c r="J34" s="892"/>
      <c r="K34" s="892"/>
      <c r="L34" s="931"/>
      <c r="N34" s="827"/>
      <c r="R34" s="932"/>
      <c r="S34" s="825"/>
      <c r="T34" s="855">
        <f t="shared" si="0"/>
        <v>0</v>
      </c>
    </row>
    <row r="35" spans="1:28" ht="18" customHeight="1" thickBot="1" x14ac:dyDescent="0.35">
      <c r="B35" s="934" t="s">
        <v>119</v>
      </c>
      <c r="D35" s="903"/>
      <c r="F35" s="2267" t="s">
        <v>123</v>
      </c>
      <c r="I35" s="805"/>
      <c r="J35" s="827"/>
      <c r="K35" s="605"/>
      <c r="L35" s="813"/>
      <c r="N35" s="827"/>
      <c r="P35" s="799" t="s">
        <v>7</v>
      </c>
      <c r="Q35" s="844" t="s">
        <v>241</v>
      </c>
      <c r="R35" s="935">
        <f>$R$29*'Балансы СТ (А)'!AB24/'Балансы СТ (А)'!$AB$23</f>
        <v>2736.4599619862684</v>
      </c>
      <c r="S35" s="825"/>
      <c r="T35" s="855">
        <f t="shared" si="0"/>
        <v>2736.4599619862684</v>
      </c>
    </row>
    <row r="36" spans="1:28" ht="30.75" thickBot="1" x14ac:dyDescent="0.35">
      <c r="A36" s="799" t="s">
        <v>10</v>
      </c>
      <c r="B36" s="936" t="s">
        <v>124</v>
      </c>
      <c r="C36" s="801">
        <f>$C$32*'Балансы СТ (А)'!D23/'Балансы СТ (А)'!$D$21</f>
        <v>0</v>
      </c>
      <c r="D36" s="903"/>
      <c r="F36" s="2268"/>
      <c r="G36" s="904" t="s">
        <v>117</v>
      </c>
      <c r="H36" s="821">
        <f>SUM(H38:H42)</f>
        <v>20</v>
      </c>
      <c r="I36" s="805" t="s">
        <v>10</v>
      </c>
      <c r="J36" s="905" t="s">
        <v>143</v>
      </c>
      <c r="K36" s="827">
        <f>$K$32*'Балансы СТ (А)'!P26/'Балансы СТ (А)'!$P$25</f>
        <v>0</v>
      </c>
      <c r="L36" s="908"/>
      <c r="N36" s="827"/>
      <c r="P36" s="799" t="s">
        <v>262</v>
      </c>
      <c r="Q36" s="856" t="s">
        <v>223</v>
      </c>
      <c r="R36" s="935">
        <f>$R$29*'Балансы СТ (А)'!AB25/'Балансы СТ (А)'!$AB$23</f>
        <v>0</v>
      </c>
      <c r="S36" s="825"/>
      <c r="T36" s="855">
        <f t="shared" si="0"/>
        <v>0</v>
      </c>
    </row>
    <row r="37" spans="1:28" ht="31.5" thickBot="1" x14ac:dyDescent="0.35">
      <c r="A37" s="799" t="s">
        <v>11</v>
      </c>
      <c r="B37" s="907" t="s">
        <v>125</v>
      </c>
      <c r="C37" s="801">
        <f>$C$32*'Балансы СТ (А)'!D24/'Балансы СТ (А)'!$D$21</f>
        <v>7876.1264336727581</v>
      </c>
      <c r="D37" s="903"/>
      <c r="I37" s="799" t="s">
        <v>11</v>
      </c>
      <c r="J37" s="907" t="s">
        <v>155</v>
      </c>
      <c r="K37" s="827">
        <f>$K$32*'Балансы СТ (А)'!P27/'Балансы СТ (А)'!$P$25</f>
        <v>3611.674982167488</v>
      </c>
      <c r="L37" s="908" t="s">
        <v>165</v>
      </c>
      <c r="M37" s="909" t="s">
        <v>137</v>
      </c>
      <c r="N37" s="899"/>
      <c r="O37" s="606">
        <f>$O$10*'Балансы СТ (А)'!V23/'Балансы СТ (А)'!$V$8</f>
        <v>3041.0257865322696</v>
      </c>
      <c r="P37" s="799" t="s">
        <v>263</v>
      </c>
      <c r="Q37" s="856" t="s">
        <v>224</v>
      </c>
      <c r="R37" s="935">
        <f>$R$29*'Балансы СТ (А)'!AB26/'Балансы СТ (А)'!$AB$23</f>
        <v>2736.4599619862684</v>
      </c>
      <c r="S37" s="825"/>
      <c r="T37" s="855">
        <f t="shared" si="0"/>
        <v>2736.4599619862684</v>
      </c>
      <c r="U37" s="863"/>
    </row>
    <row r="38" spans="1:28" ht="30" customHeight="1" thickBot="1" x14ac:dyDescent="0.35">
      <c r="B38" s="937" t="s">
        <v>119</v>
      </c>
      <c r="C38" s="801"/>
      <c r="D38" s="903"/>
      <c r="F38" s="911" t="str">
        <f>F13</f>
        <v>Услуги по передаче тепловой энергии через тепловые пункты  субабонентам ОТ тепловых пунктов</v>
      </c>
      <c r="G38" s="911" t="str">
        <f>G13</f>
        <v>Передача Тип 2</v>
      </c>
      <c r="H38" s="912">
        <f>H13</f>
        <v>5</v>
      </c>
      <c r="J38" s="938" t="s">
        <v>119</v>
      </c>
      <c r="K38" s="827"/>
      <c r="L38" s="908"/>
      <c r="M38" s="869"/>
      <c r="N38" s="827"/>
      <c r="P38" s="799" t="s">
        <v>8</v>
      </c>
      <c r="Q38" s="939" t="s">
        <v>242</v>
      </c>
      <c r="R38" s="935">
        <f>$R$29*'Балансы СТ (А)'!AB27/'Балансы СТ (А)'!$AB$23</f>
        <v>38980.872158494392</v>
      </c>
      <c r="S38" s="940">
        <f>S30+S33</f>
        <v>4865.6412584516311</v>
      </c>
      <c r="T38" s="855">
        <f t="shared" si="0"/>
        <v>43846.513416946022</v>
      </c>
      <c r="U38" s="857">
        <f>S30+S33</f>
        <v>4865.6412584516311</v>
      </c>
    </row>
    <row r="39" spans="1:28" ht="40.5" thickBot="1" x14ac:dyDescent="0.35">
      <c r="A39" s="799" t="s">
        <v>174</v>
      </c>
      <c r="B39" s="913" t="s">
        <v>278</v>
      </c>
      <c r="C39" s="801">
        <f>$C$32*'Балансы СТ (А)'!D26/'Балансы СТ (А)'!$D$21</f>
        <v>0</v>
      </c>
      <c r="D39" s="941"/>
      <c r="F39" s="911" t="str">
        <f t="shared" ref="F39:H41" si="1">F16</f>
        <v>Услуги по передаче тепловой энергии по магистральным сетям (и/или тепловым вводам) и через тепловые пункты субабонентам ОТ тепловых пунктов</v>
      </c>
      <c r="G39" s="911" t="str">
        <f t="shared" si="1"/>
        <v>Передача Тип 4</v>
      </c>
      <c r="H39" s="912">
        <f t="shared" si="1"/>
        <v>5</v>
      </c>
      <c r="I39" s="799" t="s">
        <v>174</v>
      </c>
      <c r="J39" s="942" t="s">
        <v>289</v>
      </c>
      <c r="K39" s="827">
        <f>$K$32*'Балансы СТ (А)'!P28/'Балансы СТ (А)'!$P$25</f>
        <v>0</v>
      </c>
      <c r="L39" s="908" t="s">
        <v>174</v>
      </c>
      <c r="M39" s="916" t="s">
        <v>300</v>
      </c>
      <c r="N39" s="899"/>
      <c r="O39" s="606">
        <f>$O$10*'Балансы СТ (А)'!V24/'Балансы СТ (А)'!$V$8</f>
        <v>0</v>
      </c>
      <c r="Q39" s="761" t="s">
        <v>243</v>
      </c>
      <c r="R39" s="935">
        <f>$R$29*'Балансы СТ (А)'!AB28/'Балансы СТ (А)'!$AB$23</f>
        <v>36449.646693657094</v>
      </c>
      <c r="S39" s="825">
        <f>$S$38*'Балансы СТ (А)'!AC28</f>
        <v>4549.6905273833436</v>
      </c>
      <c r="T39" s="855">
        <f t="shared" si="0"/>
        <v>40999.337221040434</v>
      </c>
      <c r="U39" s="857">
        <f>R41+R52</f>
        <v>38980.872158494392</v>
      </c>
    </row>
    <row r="40" spans="1:28" ht="53.25" thickBot="1" x14ac:dyDescent="0.35">
      <c r="A40" s="799" t="s">
        <v>175</v>
      </c>
      <c r="B40" s="913" t="s">
        <v>279</v>
      </c>
      <c r="C40" s="801">
        <f>$C$32*'Балансы СТ (А)'!D27/'Балансы СТ (А)'!$D$21</f>
        <v>0</v>
      </c>
      <c r="D40" s="941"/>
      <c r="F40" s="911" t="str">
        <f t="shared" si="1"/>
        <v>Услуги по передаче тепловой энергии  через тепловые пункты  и по распределительным сетям ОВ субабонентам ПОСЛЕ тепловых пунктов</v>
      </c>
      <c r="G40" s="911" t="str">
        <f t="shared" si="1"/>
        <v>Передача Тип 5</v>
      </c>
      <c r="H40" s="912">
        <f t="shared" si="1"/>
        <v>5</v>
      </c>
      <c r="I40" s="799" t="s">
        <v>175</v>
      </c>
      <c r="J40" s="942" t="s">
        <v>290</v>
      </c>
      <c r="K40" s="827">
        <f>$K$32*'Балансы СТ (А)'!P29/'Балансы СТ (А)'!$P$25</f>
        <v>0</v>
      </c>
      <c r="L40" s="908" t="s">
        <v>175</v>
      </c>
      <c r="M40" s="916" t="s">
        <v>301</v>
      </c>
      <c r="N40" s="899"/>
      <c r="O40" s="606">
        <f>$O$10*'Балансы СТ (А)'!V25/'Балансы СТ (А)'!$V$8</f>
        <v>0</v>
      </c>
      <c r="P40" s="799" t="s">
        <v>168</v>
      </c>
      <c r="Q40" s="884" t="s">
        <v>217</v>
      </c>
      <c r="R40" s="935">
        <f>$R$29*'Балансы СТ (А)'!AB29/'Балансы СТ (А)'!$AB$23</f>
        <v>0</v>
      </c>
      <c r="S40" s="825">
        <f>$S$38*'Балансы СТ (А)'!AC29</f>
        <v>0</v>
      </c>
      <c r="T40" s="855">
        <f t="shared" si="0"/>
        <v>0</v>
      </c>
    </row>
    <row r="41" spans="1:28" ht="53.25" thickBot="1" x14ac:dyDescent="0.35">
      <c r="A41" s="799" t="s">
        <v>176</v>
      </c>
      <c r="B41" s="913" t="s">
        <v>280</v>
      </c>
      <c r="C41" s="801">
        <f>$C$32*'Балансы СТ (А)'!D28/'Балансы СТ (А)'!$D$21</f>
        <v>0</v>
      </c>
      <c r="D41" s="941"/>
      <c r="F41" s="911" t="str">
        <f t="shared" si="1"/>
        <v>Услуги по передаче тепловой энергии по магистральным сетям  (и/или тепловым вводам), через тепловые пункты  и по распределительным сетям ОВ субабонентам  ПОСЛЕ тепловых пунктов</v>
      </c>
      <c r="G41" s="911" t="str">
        <f t="shared" si="1"/>
        <v>Передача Тип 6</v>
      </c>
      <c r="H41" s="912">
        <f t="shared" si="1"/>
        <v>5</v>
      </c>
      <c r="I41" s="799" t="s">
        <v>176</v>
      </c>
      <c r="J41" s="942" t="s">
        <v>291</v>
      </c>
      <c r="K41" s="827">
        <f>$K$32*'Балансы СТ (А)'!P30/'Балансы СТ (А)'!$P$25</f>
        <v>0</v>
      </c>
      <c r="L41" s="908" t="s">
        <v>176</v>
      </c>
      <c r="M41" s="916" t="s">
        <v>302</v>
      </c>
      <c r="N41" s="899"/>
      <c r="O41" s="606">
        <f>$O$10*'Балансы СТ (А)'!V26/'Балансы СТ (А)'!$V$8</f>
        <v>0</v>
      </c>
      <c r="P41" s="799" t="s">
        <v>169</v>
      </c>
      <c r="Q41" s="900" t="s">
        <v>218</v>
      </c>
      <c r="R41" s="935">
        <f>$R$29*'Балансы СТ (А)'!AB30/'Балансы СТ (А)'!$AB$23</f>
        <v>36449.646693657094</v>
      </c>
      <c r="S41" s="825">
        <f>$S$38*'Балансы СТ (А)'!AC30</f>
        <v>4549.6905273833436</v>
      </c>
      <c r="T41" s="855">
        <f t="shared" si="0"/>
        <v>40999.337221040434</v>
      </c>
      <c r="V41" s="901"/>
    </row>
    <row r="42" spans="1:28" ht="53.25" thickBot="1" x14ac:dyDescent="0.35">
      <c r="A42" s="799" t="s">
        <v>177</v>
      </c>
      <c r="B42" s="913" t="s">
        <v>281</v>
      </c>
      <c r="C42" s="801">
        <f>$C$32*'Балансы СТ (А)'!D29/'Балансы СТ (А)'!$D$21</f>
        <v>0</v>
      </c>
      <c r="D42" s="941"/>
      <c r="F42" s="911"/>
      <c r="G42" s="911"/>
      <c r="H42" s="923"/>
      <c r="I42" s="799" t="s">
        <v>177</v>
      </c>
      <c r="J42" s="942" t="s">
        <v>292</v>
      </c>
      <c r="K42" s="827">
        <f>$K$32*'Балансы СТ (А)'!P31/'Балансы СТ (А)'!$P$25</f>
        <v>0</v>
      </c>
      <c r="L42" s="908" t="s">
        <v>177</v>
      </c>
      <c r="M42" s="916" t="s">
        <v>303</v>
      </c>
      <c r="N42" s="899"/>
      <c r="O42" s="606">
        <f>$O$10*'Балансы СТ (А)'!V27/'Балансы СТ (А)'!$V$8</f>
        <v>0</v>
      </c>
      <c r="P42" s="864" t="s">
        <v>170</v>
      </c>
      <c r="Q42" s="887" t="s">
        <v>219</v>
      </c>
      <c r="R42" s="935">
        <f>$R$29*'Балансы СТ (А)'!AB31/'Балансы СТ (А)'!$AB$23</f>
        <v>0</v>
      </c>
      <c r="S42" s="825">
        <f>$S$38*'Балансы СТ (А)'!AC31</f>
        <v>0</v>
      </c>
      <c r="T42" s="855">
        <f t="shared" si="0"/>
        <v>0</v>
      </c>
    </row>
    <row r="43" spans="1:28" ht="40.5" thickBot="1" x14ac:dyDescent="0.35">
      <c r="A43" s="799" t="s">
        <v>178</v>
      </c>
      <c r="B43" s="942" t="s">
        <v>282</v>
      </c>
      <c r="C43" s="801">
        <f>$C$32*'Балансы СТ (А)'!D30/'Балансы СТ (А)'!$D$21</f>
        <v>0</v>
      </c>
      <c r="D43" s="941"/>
      <c r="I43" s="799" t="s">
        <v>178</v>
      </c>
      <c r="J43" s="942" t="s">
        <v>293</v>
      </c>
      <c r="K43" s="827">
        <f>$K$32*'Балансы СТ (А)'!P32/'Балансы СТ (А)'!$P$25</f>
        <v>0</v>
      </c>
      <c r="L43" s="803" t="s">
        <v>178</v>
      </c>
      <c r="M43" s="916" t="s">
        <v>304</v>
      </c>
      <c r="N43" s="899"/>
      <c r="O43" s="606">
        <f>$O$10*'Балансы СТ (А)'!V28/'Балансы СТ (А)'!$V$8</f>
        <v>0</v>
      </c>
      <c r="P43" s="799" t="s">
        <v>171</v>
      </c>
      <c r="Q43" s="887" t="s">
        <v>220</v>
      </c>
      <c r="R43" s="935">
        <f>$R$29*'Балансы СТ (А)'!AB32/'Балансы СТ (А)'!$AB$23</f>
        <v>0</v>
      </c>
      <c r="S43" s="825">
        <f>$S$38*'Балансы СТ (А)'!AC32</f>
        <v>0</v>
      </c>
      <c r="T43" s="855">
        <f t="shared" si="0"/>
        <v>0</v>
      </c>
    </row>
    <row r="44" spans="1:28" ht="40.5" thickBot="1" x14ac:dyDescent="0.35">
      <c r="A44" s="799" t="s">
        <v>179</v>
      </c>
      <c r="B44" s="942" t="s">
        <v>283</v>
      </c>
      <c r="C44" s="801">
        <f>$C$32*'Балансы СТ (А)'!D31/'Балансы СТ (А)'!$D$21</f>
        <v>7876.1264336727581</v>
      </c>
      <c r="D44" s="941"/>
      <c r="I44" s="799" t="s">
        <v>179</v>
      </c>
      <c r="J44" s="942" t="s">
        <v>294</v>
      </c>
      <c r="K44" s="827">
        <f>$K$32*'Балансы СТ (А)'!P33/'Балансы СТ (А)'!$P$25</f>
        <v>3611.674982167488</v>
      </c>
      <c r="L44" s="803" t="s">
        <v>179</v>
      </c>
      <c r="M44" s="916" t="s">
        <v>305</v>
      </c>
      <c r="N44" s="899"/>
      <c r="O44" s="606">
        <f>$O$10*'Балансы СТ (А)'!V29/'Балансы СТ (А)'!$V$8</f>
        <v>3041.0257865322696</v>
      </c>
      <c r="P44" s="799" t="s">
        <v>172</v>
      </c>
      <c r="Q44" s="887" t="s">
        <v>221</v>
      </c>
      <c r="R44" s="935">
        <f>$R$29*'Балансы СТ (А)'!AB33/'Балансы СТ (А)'!$AB$23</f>
        <v>0</v>
      </c>
      <c r="S44" s="825">
        <f>$S$38*'Балансы СТ (А)'!AC33</f>
        <v>0</v>
      </c>
      <c r="T44" s="855">
        <f t="shared" si="0"/>
        <v>0</v>
      </c>
    </row>
    <row r="45" spans="1:28" ht="40.5" thickBot="1" x14ac:dyDescent="0.35">
      <c r="A45" s="799" t="s">
        <v>12</v>
      </c>
      <c r="B45" s="943" t="s">
        <v>126</v>
      </c>
      <c r="C45" s="801">
        <f>$C$32*'Балансы СТ (А)'!D32/'Балансы СТ (А)'!$D$21</f>
        <v>113416.22064488771</v>
      </c>
      <c r="D45" s="944"/>
      <c r="I45" s="805" t="s">
        <v>12</v>
      </c>
      <c r="J45" s="926" t="s">
        <v>156</v>
      </c>
      <c r="K45" s="827">
        <f>$K$32*'Балансы СТ (А)'!P34/'Балансы СТ (А)'!$P$25</f>
        <v>52008.119743211821</v>
      </c>
      <c r="L45" s="908"/>
      <c r="N45" s="827"/>
      <c r="P45" s="799" t="s">
        <v>264</v>
      </c>
      <c r="Q45" s="887" t="s">
        <v>222</v>
      </c>
      <c r="R45" s="935">
        <f>$R$29*'Балансы СТ (А)'!AB34/'Балансы СТ (А)'!$AB$23</f>
        <v>0</v>
      </c>
      <c r="S45" s="825">
        <f>$S$38*'Балансы СТ (А)'!AC34</f>
        <v>0</v>
      </c>
      <c r="T45" s="855">
        <f t="shared" si="0"/>
        <v>0</v>
      </c>
    </row>
    <row r="46" spans="1:28" s="892" customFormat="1" ht="31.5" thickBot="1" x14ac:dyDescent="0.35">
      <c r="A46" s="893" t="s">
        <v>180</v>
      </c>
      <c r="B46" s="945" t="s">
        <v>127</v>
      </c>
      <c r="C46" s="801">
        <f>C45+C44</f>
        <v>121292.34707856047</v>
      </c>
      <c r="D46" s="946">
        <f>C46/'Балансы СТ (А)'!D33</f>
        <v>842.30796582333664</v>
      </c>
      <c r="E46" s="893"/>
      <c r="F46" s="892" t="s">
        <v>128</v>
      </c>
      <c r="H46" s="930">
        <f>H40+H41+H15</f>
        <v>15</v>
      </c>
      <c r="I46" s="947" t="s">
        <v>180</v>
      </c>
      <c r="J46" s="892" t="s">
        <v>166</v>
      </c>
      <c r="K46" s="892">
        <f>K45+K44</f>
        <v>55619.79472537931</v>
      </c>
      <c r="L46" s="931"/>
      <c r="N46" s="827"/>
      <c r="O46" s="606"/>
      <c r="P46" s="799"/>
      <c r="Q46" s="761" t="s">
        <v>239</v>
      </c>
      <c r="R46" s="935">
        <f>$R$29*'Балансы СТ (А)'!AB35/'Балансы СТ (А)'!$AB$23</f>
        <v>2531.2254648372982</v>
      </c>
      <c r="S46" s="825">
        <f>$S$38*'Балансы СТ (А)'!AC35</f>
        <v>315.95073106828778</v>
      </c>
      <c r="T46" s="855">
        <f t="shared" si="0"/>
        <v>2847.1761959055862</v>
      </c>
      <c r="U46" s="827"/>
      <c r="V46" s="827"/>
      <c r="W46" s="827"/>
      <c r="X46" s="827"/>
      <c r="Y46" s="827"/>
      <c r="Z46" s="827"/>
      <c r="AA46" s="827"/>
      <c r="AB46" s="827"/>
    </row>
    <row r="47" spans="1:28" ht="27.75" thickBot="1" x14ac:dyDescent="0.35">
      <c r="B47" s="827" t="s">
        <v>129</v>
      </c>
      <c r="C47" s="801"/>
      <c r="D47" s="948"/>
      <c r="F47" s="2267" t="s">
        <v>130</v>
      </c>
      <c r="I47" s="805"/>
      <c r="J47" s="827"/>
      <c r="K47" s="605"/>
      <c r="L47" s="813"/>
      <c r="N47" s="827"/>
      <c r="P47" s="799" t="s">
        <v>265</v>
      </c>
      <c r="Q47" s="910" t="s">
        <v>211</v>
      </c>
      <c r="R47" s="935">
        <f>$R$29*'Балансы СТ (А)'!AB36/'Балансы СТ (А)'!$AB$23</f>
        <v>0</v>
      </c>
      <c r="S47" s="825">
        <f>$S$38*'Балансы СТ (А)'!AC36</f>
        <v>0</v>
      </c>
      <c r="T47" s="855">
        <f t="shared" si="0"/>
        <v>0</v>
      </c>
    </row>
    <row r="48" spans="1:28" ht="27.75" thickBot="1" x14ac:dyDescent="0.35">
      <c r="A48" s="799" t="s">
        <v>13</v>
      </c>
      <c r="B48" s="949" t="s">
        <v>95</v>
      </c>
      <c r="C48" s="801">
        <f>$C$46*'Балансы СТ (А)'!D35/'Балансы СТ (А)'!$D$33</f>
        <v>58961.557607633564</v>
      </c>
      <c r="D48" s="903"/>
      <c r="F48" s="2268"/>
      <c r="G48" s="904" t="s">
        <v>117</v>
      </c>
      <c r="H48" s="821">
        <f>SUM(H50:H52)</f>
        <v>15</v>
      </c>
      <c r="I48" s="799" t="s">
        <v>13</v>
      </c>
      <c r="J48" s="950" t="s">
        <v>149</v>
      </c>
      <c r="K48" s="827">
        <f>$K$46*'Балансы СТ (А)'!P36/'Балансы СТ (А)'!$P$35</f>
        <v>27037.400213726058</v>
      </c>
      <c r="L48" s="951"/>
      <c r="N48" s="827"/>
      <c r="P48" s="799" t="s">
        <v>266</v>
      </c>
      <c r="Q48" s="910" t="s">
        <v>212</v>
      </c>
      <c r="R48" s="935">
        <f>$R$29*'Балансы СТ (А)'!AB37/'Балансы СТ (А)'!$AB$23</f>
        <v>0</v>
      </c>
      <c r="S48" s="825">
        <f>$S$38*'Балансы СТ (А)'!AC37</f>
        <v>0</v>
      </c>
      <c r="T48" s="855">
        <f t="shared" si="0"/>
        <v>0</v>
      </c>
    </row>
    <row r="49" spans="1:22" ht="27.75" thickBot="1" x14ac:dyDescent="0.35">
      <c r="A49" s="799" t="s">
        <v>14</v>
      </c>
      <c r="B49" s="943" t="s">
        <v>97</v>
      </c>
      <c r="C49" s="801">
        <f>$C$46*'Балансы СТ (А)'!D36/'Балансы СТ (А)'!$D$33</f>
        <v>42115.398291166835</v>
      </c>
      <c r="D49" s="903"/>
      <c r="I49" s="799" t="s">
        <v>14</v>
      </c>
      <c r="J49" s="952" t="s">
        <v>151</v>
      </c>
      <c r="K49" s="827">
        <f>$K$46*'Балансы СТ (А)'!P37/'Балансы СТ (А)'!$P$35</f>
        <v>19312.428724090038</v>
      </c>
      <c r="L49" s="908"/>
      <c r="N49" s="827"/>
      <c r="P49" s="799" t="s">
        <v>267</v>
      </c>
      <c r="Q49" s="910" t="s">
        <v>213</v>
      </c>
      <c r="R49" s="935">
        <f>$R$29*'Балансы СТ (А)'!AB38/'Балансы СТ (А)'!$AB$23</f>
        <v>0</v>
      </c>
      <c r="S49" s="825">
        <f>$S$38*'Балансы СТ (А)'!AC38</f>
        <v>0</v>
      </c>
      <c r="T49" s="855">
        <f t="shared" si="0"/>
        <v>0</v>
      </c>
    </row>
    <row r="50" spans="1:22" ht="40.5" thickBot="1" x14ac:dyDescent="0.35">
      <c r="A50" s="799" t="s">
        <v>15</v>
      </c>
      <c r="B50" s="953" t="s">
        <v>131</v>
      </c>
      <c r="C50" s="801">
        <f>$C$46*'Балансы СТ (А)'!D37/'Балансы СТ (А)'!$D$33</f>
        <v>20215.391179760078</v>
      </c>
      <c r="D50" s="903"/>
      <c r="F50" s="911" t="str">
        <f>F15</f>
        <v>Услуги по передаче тепловой энергии по распределительным сетям ОВ   субабонентам ПОСЛЕ тепловых пунктов</v>
      </c>
      <c r="G50" s="911" t="str">
        <f>G15</f>
        <v>Передача Тип 3</v>
      </c>
      <c r="H50" s="912">
        <f>H15</f>
        <v>5</v>
      </c>
      <c r="I50" s="799" t="s">
        <v>15</v>
      </c>
      <c r="J50" s="954" t="s">
        <v>157</v>
      </c>
      <c r="K50" s="827">
        <f>$K$46*'Балансы СТ (А)'!P38/'Балансы СТ (А)'!$P$35</f>
        <v>9269.9657875632183</v>
      </c>
      <c r="N50" s="827"/>
      <c r="P50" s="799" t="s">
        <v>268</v>
      </c>
      <c r="Q50" s="910" t="s">
        <v>244</v>
      </c>
      <c r="R50" s="935">
        <f>$R$29*'Балансы СТ (А)'!AB39/'Балансы СТ (А)'!$AB$23</f>
        <v>0</v>
      </c>
      <c r="S50" s="825">
        <f>$S$38*'Балансы СТ (А)'!AC39</f>
        <v>0</v>
      </c>
      <c r="T50" s="855">
        <f t="shared" si="0"/>
        <v>0</v>
      </c>
    </row>
    <row r="51" spans="1:22" ht="27.75" thickBot="1" x14ac:dyDescent="0.35">
      <c r="B51" s="955" t="s">
        <v>129</v>
      </c>
      <c r="C51" s="801"/>
      <c r="D51" s="903"/>
      <c r="F51" s="911" t="str">
        <f t="shared" ref="F51:H52" si="2">F17</f>
        <v>Услуги по передаче тепловой энергии  через тепловые пункты  и по распределительным сетям ОВ субабонентам ПОСЛЕ тепловых пунктов</v>
      </c>
      <c r="G51" s="911" t="str">
        <f t="shared" si="2"/>
        <v>Передача Тип 5</v>
      </c>
      <c r="H51" s="912">
        <f t="shared" si="2"/>
        <v>5</v>
      </c>
      <c r="J51" s="955" t="s">
        <v>129</v>
      </c>
      <c r="K51" s="827"/>
      <c r="L51" s="908"/>
      <c r="M51" s="869"/>
      <c r="N51" s="827"/>
      <c r="P51" s="799" t="s">
        <v>269</v>
      </c>
      <c r="Q51" s="910" t="s">
        <v>245</v>
      </c>
      <c r="R51" s="935">
        <f>$R$29*'Балансы СТ (А)'!AB40/'Балансы СТ (А)'!$AB$23</f>
        <v>0</v>
      </c>
      <c r="S51" s="825">
        <f>$S$38*'Балансы СТ (А)'!AC40</f>
        <v>0</v>
      </c>
      <c r="T51" s="855">
        <f t="shared" si="0"/>
        <v>0</v>
      </c>
    </row>
    <row r="52" spans="1:22" ht="27.75" thickBot="1" x14ac:dyDescent="0.35">
      <c r="A52" s="799" t="s">
        <v>182</v>
      </c>
      <c r="B52" s="956" t="s">
        <v>96</v>
      </c>
      <c r="C52" s="801">
        <f>$C$46*'Балансы СТ (А)'!D39/'Балансы СТ (А)'!$D$33</f>
        <v>0</v>
      </c>
      <c r="D52" s="957"/>
      <c r="F52" s="911" t="str">
        <f t="shared" si="2"/>
        <v>Услуги по передаче тепловой энергии по магистральным сетям  (и/или тепловым вводам), через тепловые пункты  и по распределительным сетям ОВ субабонентам  ПОСЛЕ тепловых пунктов</v>
      </c>
      <c r="G52" s="911" t="str">
        <f t="shared" si="2"/>
        <v>Передача Тип 6</v>
      </c>
      <c r="H52" s="912">
        <f t="shared" si="2"/>
        <v>5</v>
      </c>
      <c r="I52" s="799" t="s">
        <v>182</v>
      </c>
      <c r="J52" s="956" t="s">
        <v>150</v>
      </c>
      <c r="K52" s="827">
        <f>$K$46*'Балансы СТ (А)'!P39/'Балансы СТ (А)'!$P$35</f>
        <v>0</v>
      </c>
      <c r="L52" s="908"/>
      <c r="M52" s="869"/>
      <c r="N52" s="827"/>
      <c r="P52" s="799" t="s">
        <v>270</v>
      </c>
      <c r="Q52" s="910" t="s">
        <v>246</v>
      </c>
      <c r="R52" s="935">
        <f>$R$29*'Балансы СТ (А)'!AB41/'Балансы СТ (А)'!$AB$23</f>
        <v>2531.2254648372982</v>
      </c>
      <c r="S52" s="825">
        <f>$S$38*'Балансы СТ (А)'!AC41</f>
        <v>315.95073106828778</v>
      </c>
      <c r="T52" s="855">
        <f t="shared" si="0"/>
        <v>2847.1761959055862</v>
      </c>
      <c r="V52" s="901"/>
    </row>
    <row r="53" spans="1:22" ht="27" x14ac:dyDescent="0.3">
      <c r="A53" s="799" t="s">
        <v>183</v>
      </c>
      <c r="B53" s="956" t="s">
        <v>132</v>
      </c>
      <c r="C53" s="801">
        <f>$C$46*'Балансы СТ (А)'!D40/'Балансы СТ (А)'!$D$33</f>
        <v>20215.391179760078</v>
      </c>
      <c r="D53" s="957"/>
      <c r="F53" s="911"/>
      <c r="G53" s="911"/>
      <c r="H53" s="911"/>
      <c r="I53" s="799" t="s">
        <v>183</v>
      </c>
      <c r="J53" s="956" t="s">
        <v>144</v>
      </c>
      <c r="K53" s="827">
        <f>$K$46*'Балансы СТ (А)'!P40/'Балансы СТ (А)'!$P$35</f>
        <v>9269.9657875632183</v>
      </c>
      <c r="L53" s="908" t="s">
        <v>167</v>
      </c>
      <c r="M53" s="958" t="s">
        <v>138</v>
      </c>
      <c r="N53" s="959"/>
      <c r="O53" s="606">
        <f>$O$10*'Балансы СТ (А)'!V30/'Балансы СТ (А)'!$V$8</f>
        <v>7298.4618876774466</v>
      </c>
      <c r="R53" s="932"/>
      <c r="S53" s="825"/>
      <c r="T53" s="855"/>
    </row>
    <row r="54" spans="1:22" ht="19.5" thickBot="1" x14ac:dyDescent="0.35">
      <c r="B54" s="955" t="s">
        <v>129</v>
      </c>
      <c r="C54" s="801"/>
      <c r="D54" s="948"/>
      <c r="J54" s="955" t="s">
        <v>129</v>
      </c>
      <c r="K54" s="827"/>
      <c r="L54" s="908"/>
      <c r="N54" s="959"/>
      <c r="R54" s="932"/>
      <c r="S54" s="825"/>
      <c r="T54" s="855"/>
    </row>
    <row r="55" spans="1:22" ht="53.25" thickBot="1" x14ac:dyDescent="0.35">
      <c r="A55" s="805" t="s">
        <v>184</v>
      </c>
      <c r="B55" s="913" t="s">
        <v>92</v>
      </c>
      <c r="C55" s="801">
        <f>$C$46*'Балансы СТ (А)'!D42/'Балансы СТ (А)'!$D$33</f>
        <v>0</v>
      </c>
      <c r="D55" s="960"/>
      <c r="I55" s="799" t="s">
        <v>184</v>
      </c>
      <c r="J55" s="956" t="s">
        <v>145</v>
      </c>
      <c r="K55" s="827">
        <f>$K$46*'Балансы СТ (А)'!P41/'Балансы СТ (А)'!$P$35</f>
        <v>0</v>
      </c>
      <c r="L55" s="908" t="s">
        <v>197</v>
      </c>
      <c r="M55" s="916" t="s">
        <v>306</v>
      </c>
      <c r="N55" s="959"/>
      <c r="O55" s="606">
        <f>$O$10*'Балансы СТ (А)'!V31/'Балансы СТ (А)'!$V$8</f>
        <v>0</v>
      </c>
      <c r="P55" s="799" t="s">
        <v>173</v>
      </c>
      <c r="Q55" s="823" t="s">
        <v>607</v>
      </c>
      <c r="R55" s="924">
        <f>R56+R57+R58</f>
        <v>54841.856822196132</v>
      </c>
      <c r="S55" s="825"/>
      <c r="T55" s="855">
        <f t="shared" si="0"/>
        <v>54841.856822196132</v>
      </c>
    </row>
    <row r="56" spans="1:22" ht="53.25" thickBot="1" x14ac:dyDescent="0.35">
      <c r="A56" s="805" t="s">
        <v>185</v>
      </c>
      <c r="B56" s="913" t="s">
        <v>93</v>
      </c>
      <c r="C56" s="801">
        <f>$C$46*'Балансы СТ (А)'!D43/'Балансы СТ (А)'!$D$33</f>
        <v>0</v>
      </c>
      <c r="D56" s="960"/>
      <c r="I56" s="799" t="s">
        <v>185</v>
      </c>
      <c r="J56" s="956" t="s">
        <v>146</v>
      </c>
      <c r="K56" s="827">
        <f>$K$46*'Балансы СТ (А)'!P42/'Балансы СТ (А)'!$P$35</f>
        <v>0</v>
      </c>
      <c r="L56" s="908" t="s">
        <v>198</v>
      </c>
      <c r="M56" s="916" t="s">
        <v>307</v>
      </c>
      <c r="N56" s="959"/>
      <c r="O56" s="606">
        <f>$O$10*'Балансы СТ (А)'!V32/'Балансы СТ (А)'!$V$8</f>
        <v>0</v>
      </c>
      <c r="Q56" s="606" t="s">
        <v>568</v>
      </c>
      <c r="R56" s="925">
        <f>R41+R52</f>
        <v>38980.872158494392</v>
      </c>
      <c r="S56" s="925">
        <f>S41+S52</f>
        <v>4865.6412584516311</v>
      </c>
      <c r="T56" s="855">
        <f t="shared" si="0"/>
        <v>43846.513416946022</v>
      </c>
    </row>
    <row r="57" spans="1:22" ht="53.25" thickBot="1" x14ac:dyDescent="0.35">
      <c r="A57" s="805" t="s">
        <v>186</v>
      </c>
      <c r="B57" s="913" t="s">
        <v>98</v>
      </c>
      <c r="C57" s="801">
        <f>$C$46*'Балансы СТ (А)'!D44/'Балансы СТ (А)'!$D$33</f>
        <v>0</v>
      </c>
      <c r="D57" s="960"/>
      <c r="I57" s="799" t="s">
        <v>186</v>
      </c>
      <c r="J57" s="956" t="s">
        <v>147</v>
      </c>
      <c r="K57" s="827">
        <f>$K$46*'Балансы СТ (А)'!P43/'Балансы СТ (А)'!$P$35</f>
        <v>0</v>
      </c>
      <c r="L57" s="803" t="s">
        <v>199</v>
      </c>
      <c r="M57" s="916" t="s">
        <v>308</v>
      </c>
      <c r="N57" s="959"/>
      <c r="O57" s="606">
        <f>$O$10*'Балансы СТ (А)'!V33/'Балансы СТ (А)'!$V$8</f>
        <v>0</v>
      </c>
      <c r="Q57" s="606" t="s">
        <v>569</v>
      </c>
      <c r="R57" s="925">
        <f>'ИТОГИ ОСН'!P37</f>
        <v>15860.98466370174</v>
      </c>
      <c r="S57" s="825"/>
      <c r="T57" s="855">
        <f t="shared" si="0"/>
        <v>15860.98466370174</v>
      </c>
    </row>
    <row r="58" spans="1:22" ht="53.25" thickBot="1" x14ac:dyDescent="0.35">
      <c r="A58" s="805" t="s">
        <v>187</v>
      </c>
      <c r="B58" s="961" t="s">
        <v>94</v>
      </c>
      <c r="C58" s="801">
        <f>$C$46*'Балансы СТ (А)'!D45/'Балансы СТ (А)'!$D$33</f>
        <v>20215.391179760078</v>
      </c>
      <c r="D58" s="960"/>
      <c r="E58" s="802"/>
      <c r="I58" s="799" t="s">
        <v>187</v>
      </c>
      <c r="J58" s="956" t="s">
        <v>148</v>
      </c>
      <c r="K58" s="827">
        <f>$K$46*'Балансы СТ (А)'!P44/'Балансы СТ (А)'!$P$35</f>
        <v>9269.9657875632183</v>
      </c>
      <c r="L58" s="803" t="s">
        <v>200</v>
      </c>
      <c r="M58" s="916" t="s">
        <v>309</v>
      </c>
      <c r="N58" s="959"/>
      <c r="O58" s="606">
        <f>$O$10*'Балансы СТ (А)'!V34/'Балансы СТ (А)'!$V$8</f>
        <v>7298.4618876774466</v>
      </c>
      <c r="Q58" s="606" t="s">
        <v>570</v>
      </c>
      <c r="R58" s="932">
        <v>0</v>
      </c>
      <c r="S58" s="825"/>
      <c r="T58" s="855">
        <f t="shared" si="0"/>
        <v>0</v>
      </c>
    </row>
    <row r="59" spans="1:22" ht="18.75" x14ac:dyDescent="0.3">
      <c r="A59" s="805"/>
      <c r="B59" s="962"/>
      <c r="C59" s="801"/>
      <c r="D59" s="960"/>
      <c r="E59" s="802"/>
      <c r="J59" s="956"/>
      <c r="K59" s="827"/>
      <c r="L59" s="963"/>
      <c r="M59" s="916"/>
      <c r="N59" s="959"/>
      <c r="Q59" s="838" t="s">
        <v>604</v>
      </c>
      <c r="R59" s="932"/>
      <c r="S59" s="825">
        <f>O53</f>
        <v>7298.4618876774466</v>
      </c>
      <c r="T59" s="855">
        <f t="shared" si="0"/>
        <v>7298.4618876774466</v>
      </c>
    </row>
    <row r="60" spans="1:22" s="827" customFormat="1" ht="18.75" x14ac:dyDescent="0.3">
      <c r="A60" s="864"/>
      <c r="B60" s="964"/>
      <c r="C60" s="965"/>
      <c r="D60" s="919"/>
      <c r="E60" s="864"/>
      <c r="I60" s="864"/>
      <c r="L60" s="966"/>
      <c r="P60" s="864"/>
      <c r="Q60" s="967" t="s">
        <v>571</v>
      </c>
      <c r="R60" s="968"/>
      <c r="S60" s="825"/>
      <c r="T60" s="855">
        <f t="shared" si="0"/>
        <v>0</v>
      </c>
    </row>
    <row r="61" spans="1:22" s="827" customFormat="1" ht="18.75" x14ac:dyDescent="0.3">
      <c r="A61" s="864"/>
      <c r="B61" s="702"/>
      <c r="C61" s="842"/>
      <c r="E61" s="864"/>
      <c r="F61" s="702" t="s">
        <v>505</v>
      </c>
      <c r="I61" s="864"/>
      <c r="J61" s="846"/>
      <c r="K61" s="846"/>
      <c r="L61" s="969"/>
      <c r="M61" s="970"/>
      <c r="N61" s="970"/>
      <c r="P61" s="864" t="s">
        <v>10</v>
      </c>
      <c r="Q61" s="844" t="s">
        <v>247</v>
      </c>
      <c r="R61" s="971">
        <f>R63</f>
        <v>2828.3577525629776</v>
      </c>
      <c r="S61" s="825"/>
      <c r="T61" s="855">
        <f t="shared" si="0"/>
        <v>2828.3577525629776</v>
      </c>
    </row>
    <row r="62" spans="1:22" s="827" customFormat="1" ht="19.5" thickBot="1" x14ac:dyDescent="0.35">
      <c r="A62" s="864"/>
      <c r="B62" s="702"/>
      <c r="C62" s="842"/>
      <c r="E62" s="864"/>
      <c r="F62" s="827" t="s">
        <v>506</v>
      </c>
      <c r="I62" s="864"/>
      <c r="J62" s="972"/>
      <c r="L62" s="813"/>
      <c r="P62" s="864"/>
      <c r="Q62" s="973" t="s">
        <v>129</v>
      </c>
      <c r="R62" s="971"/>
      <c r="S62" s="825"/>
      <c r="T62" s="855"/>
    </row>
    <row r="63" spans="1:22" s="827" customFormat="1" ht="49.5" customHeight="1" thickBot="1" x14ac:dyDescent="0.35">
      <c r="A63" s="864"/>
      <c r="C63" s="974"/>
      <c r="E63" s="864"/>
      <c r="I63" s="864"/>
      <c r="L63" s="813"/>
      <c r="P63" s="864" t="s">
        <v>192</v>
      </c>
      <c r="Q63" s="975" t="s">
        <v>233</v>
      </c>
      <c r="R63" s="971">
        <f>$R$55*'Балансы СТ (А)'!AB46/'Балансы СТ (А)'!$AB$42</f>
        <v>2828.3577525629776</v>
      </c>
      <c r="S63" s="825"/>
      <c r="T63" s="855">
        <f t="shared" si="0"/>
        <v>2828.3577525629776</v>
      </c>
      <c r="U63" s="863"/>
      <c r="V63" s="976">
        <f>+R77</f>
        <v>27420.928411098066</v>
      </c>
    </row>
    <row r="64" spans="1:22" s="827" customFormat="1" ht="18.75" x14ac:dyDescent="0.3">
      <c r="A64" s="864"/>
      <c r="C64" s="842"/>
      <c r="E64" s="864"/>
      <c r="I64" s="864"/>
      <c r="L64" s="813"/>
      <c r="P64" s="864" t="s">
        <v>11</v>
      </c>
      <c r="Q64" s="875" t="s">
        <v>248</v>
      </c>
      <c r="R64" s="971">
        <f>$R$55*'Балансы СТ (А)'!AB47/'Балансы СТ (А)'!$AB$42</f>
        <v>24592.570658535089</v>
      </c>
      <c r="S64" s="841">
        <f>S56+S59</f>
        <v>12164.103146129077</v>
      </c>
      <c r="T64" s="855">
        <f t="shared" si="0"/>
        <v>36756.673804664169</v>
      </c>
      <c r="V64" s="977"/>
    </row>
    <row r="65" spans="1:22" s="827" customFormat="1" ht="32.25" customHeight="1" thickBot="1" x14ac:dyDescent="0.35">
      <c r="A65" s="864"/>
      <c r="C65" s="842"/>
      <c r="E65" s="864"/>
      <c r="I65" s="864"/>
      <c r="K65" s="978"/>
      <c r="L65" s="813"/>
      <c r="P65" s="864"/>
      <c r="Q65" s="761" t="s">
        <v>249</v>
      </c>
      <c r="R65" s="971">
        <f>SUM(R66:R69)</f>
        <v>18313.616447845281</v>
      </c>
      <c r="S65" s="841">
        <f>SUM(S66:S69)</f>
        <v>9058.3746832876095</v>
      </c>
      <c r="T65" s="855">
        <f t="shared" si="0"/>
        <v>27371.991131132891</v>
      </c>
    </row>
    <row r="66" spans="1:22" s="827" customFormat="1" ht="66" customHeight="1" thickBot="1" x14ac:dyDescent="0.35">
      <c r="A66" s="864"/>
      <c r="C66" s="842"/>
      <c r="E66" s="864"/>
      <c r="I66" s="864"/>
      <c r="K66" s="978"/>
      <c r="L66" s="813"/>
      <c r="P66" s="864" t="s">
        <v>174</v>
      </c>
      <c r="Q66" s="979" t="s">
        <v>229</v>
      </c>
      <c r="R66" s="971">
        <f>$R$55*'Балансы СТ (А)'!AB49/'Балансы СТ (А)'!$AB$42</f>
        <v>18313.616447845281</v>
      </c>
      <c r="S66" s="841">
        <f>$S$64*'Балансы СТ (А)'!AC49</f>
        <v>9058.3746832876095</v>
      </c>
      <c r="T66" s="855">
        <f t="shared" si="0"/>
        <v>27371.991131132891</v>
      </c>
      <c r="U66" s="980"/>
    </row>
    <row r="67" spans="1:22" s="827" customFormat="1" ht="66" customHeight="1" thickBot="1" x14ac:dyDescent="0.35">
      <c r="A67" s="864"/>
      <c r="C67" s="842"/>
      <c r="E67" s="864"/>
      <c r="I67" s="864"/>
      <c r="L67" s="813"/>
      <c r="P67" s="864" t="s">
        <v>175</v>
      </c>
      <c r="Q67" s="887" t="s">
        <v>230</v>
      </c>
      <c r="R67" s="971">
        <f>$R$55*'Балансы СТ (А)'!AB50/'Балансы СТ (А)'!$AB$42</f>
        <v>0</v>
      </c>
      <c r="S67" s="841">
        <f>$S$64*'Балансы СТ (А)'!AC50</f>
        <v>0</v>
      </c>
      <c r="T67" s="855">
        <f t="shared" si="0"/>
        <v>0</v>
      </c>
      <c r="U67" s="976">
        <f>R74+R66+R63</f>
        <v>27420.92841109807</v>
      </c>
      <c r="V67" s="976">
        <f>S74+S66+S63</f>
        <v>12164.103146129077</v>
      </c>
    </row>
    <row r="68" spans="1:22" s="827" customFormat="1" ht="66" customHeight="1" thickBot="1" x14ac:dyDescent="0.35">
      <c r="A68" s="864"/>
      <c r="C68" s="842"/>
      <c r="E68" s="864"/>
      <c r="I68" s="864"/>
      <c r="L68" s="813"/>
      <c r="P68" s="864" t="s">
        <v>176</v>
      </c>
      <c r="Q68" s="887" t="s">
        <v>231</v>
      </c>
      <c r="R68" s="971">
        <f>$R$55*'Балансы СТ (А)'!AB51/'Балансы СТ (А)'!$AB$42</f>
        <v>0</v>
      </c>
      <c r="S68" s="841">
        <f>$S$64*'Балансы СТ (А)'!AC51</f>
        <v>0</v>
      </c>
      <c r="T68" s="855">
        <f t="shared" si="0"/>
        <v>0</v>
      </c>
    </row>
    <row r="69" spans="1:22" s="827" customFormat="1" ht="59.25" customHeight="1" thickTop="1" thickBot="1" x14ac:dyDescent="0.35">
      <c r="A69" s="864"/>
      <c r="C69" s="842"/>
      <c r="E69" s="864"/>
      <c r="F69" s="981"/>
      <c r="G69" s="982"/>
      <c r="H69" s="2259" t="s">
        <v>517</v>
      </c>
      <c r="I69" s="2260"/>
      <c r="J69" s="2261"/>
      <c r="L69" s="813"/>
      <c r="P69" s="864" t="s">
        <v>177</v>
      </c>
      <c r="Q69" s="887" t="s">
        <v>232</v>
      </c>
      <c r="R69" s="971">
        <f>$R$55*'Балансы СТ (А)'!AB52/'Балансы СТ (А)'!$AB$42</f>
        <v>0</v>
      </c>
      <c r="S69" s="841">
        <f>$S$64*'Балансы СТ (А)'!AC52</f>
        <v>0</v>
      </c>
      <c r="T69" s="855">
        <f t="shared" si="0"/>
        <v>0</v>
      </c>
    </row>
    <row r="70" spans="1:22" s="827" customFormat="1" ht="26.25" thickBot="1" x14ac:dyDescent="0.35">
      <c r="A70" s="864"/>
      <c r="C70" s="842"/>
      <c r="E70" s="864"/>
      <c r="F70" s="2262" t="s">
        <v>507</v>
      </c>
      <c r="G70" s="2263"/>
      <c r="H70" s="441" t="s">
        <v>508</v>
      </c>
      <c r="I70" s="441" t="s">
        <v>509</v>
      </c>
      <c r="J70" s="983" t="s">
        <v>510</v>
      </c>
      <c r="L70" s="813"/>
      <c r="P70" s="864"/>
      <c r="Q70" s="870" t="s">
        <v>250</v>
      </c>
      <c r="R70" s="971">
        <f>$R$55*'Балансы СТ (А)'!AB53/'Балансы СТ (А)'!$AB$42</f>
        <v>6278.9542106898098</v>
      </c>
      <c r="S70" s="841">
        <f>$S$64*'Балансы СТ (А)'!AC53</f>
        <v>3105.7284628414664</v>
      </c>
      <c r="T70" s="855">
        <f t="shared" si="0"/>
        <v>9384.6826735312752</v>
      </c>
    </row>
    <row r="71" spans="1:22" s="827" customFormat="1" ht="50.25" thickBot="1" x14ac:dyDescent="0.35">
      <c r="A71" s="864"/>
      <c r="C71" s="842"/>
      <c r="E71" s="864"/>
      <c r="F71" s="984" t="s">
        <v>511</v>
      </c>
      <c r="G71" s="441" t="s">
        <v>512</v>
      </c>
      <c r="H71" s="985"/>
      <c r="I71" s="985"/>
      <c r="J71" s="986"/>
      <c r="L71" s="813"/>
      <c r="P71" s="864" t="s">
        <v>178</v>
      </c>
      <c r="Q71" s="987" t="s">
        <v>225</v>
      </c>
      <c r="R71" s="971">
        <f>$R$55*'Балансы СТ (А)'!AB54/'Балансы СТ (А)'!$AB$42</f>
        <v>0</v>
      </c>
      <c r="S71" s="841">
        <f>$S$64*'Балансы СТ (А)'!AC54</f>
        <v>0</v>
      </c>
      <c r="T71" s="855">
        <f t="shared" si="0"/>
        <v>0</v>
      </c>
    </row>
    <row r="72" spans="1:22" s="827" customFormat="1" ht="40.5" thickBot="1" x14ac:dyDescent="0.35">
      <c r="A72" s="864"/>
      <c r="C72" s="842"/>
      <c r="E72" s="864"/>
      <c r="F72" s="984" t="s">
        <v>513</v>
      </c>
      <c r="G72" s="441" t="s">
        <v>101</v>
      </c>
      <c r="H72" s="988" t="s">
        <v>514</v>
      </c>
      <c r="I72" s="988"/>
      <c r="J72" s="989"/>
      <c r="L72" s="813"/>
      <c r="P72" s="864" t="s">
        <v>179</v>
      </c>
      <c r="Q72" s="987" t="s">
        <v>226</v>
      </c>
      <c r="R72" s="971">
        <f>$R$55*'Балансы СТ (А)'!AB55/'Балансы СТ (А)'!$AB$42</f>
        <v>0</v>
      </c>
      <c r="S72" s="841">
        <f>$S$64*'Балансы СТ (А)'!AC55</f>
        <v>0</v>
      </c>
      <c r="T72" s="855">
        <f t="shared" si="0"/>
        <v>0</v>
      </c>
    </row>
    <row r="73" spans="1:22" s="827" customFormat="1" ht="40.5" thickBot="1" x14ac:dyDescent="0.35">
      <c r="A73" s="864"/>
      <c r="C73" s="842"/>
      <c r="E73" s="864"/>
      <c r="F73" s="984" t="s">
        <v>102</v>
      </c>
      <c r="G73" s="441" t="s">
        <v>103</v>
      </c>
      <c r="H73" s="988"/>
      <c r="I73" s="988" t="s">
        <v>514</v>
      </c>
      <c r="J73" s="989"/>
      <c r="L73" s="813"/>
      <c r="P73" s="864" t="s">
        <v>271</v>
      </c>
      <c r="Q73" s="987" t="s">
        <v>227</v>
      </c>
      <c r="R73" s="971">
        <f>$R$55*'Балансы СТ (А)'!AB56/'Балансы СТ (А)'!$AB$42</f>
        <v>0</v>
      </c>
      <c r="S73" s="841">
        <f>$S$64*'Балансы СТ (А)'!AC56</f>
        <v>0</v>
      </c>
      <c r="T73" s="855">
        <f t="shared" si="0"/>
        <v>0</v>
      </c>
    </row>
    <row r="74" spans="1:22" s="827" customFormat="1" ht="27.75" thickBot="1" x14ac:dyDescent="0.35">
      <c r="A74" s="864"/>
      <c r="C74" s="842"/>
      <c r="E74" s="864"/>
      <c r="F74" s="984" t="s">
        <v>104</v>
      </c>
      <c r="G74" s="441" t="s">
        <v>105</v>
      </c>
      <c r="H74" s="988"/>
      <c r="I74" s="988"/>
      <c r="J74" s="989" t="s">
        <v>514</v>
      </c>
      <c r="L74" s="813"/>
      <c r="P74" s="864" t="s">
        <v>272</v>
      </c>
      <c r="Q74" s="990" t="s">
        <v>228</v>
      </c>
      <c r="R74" s="971">
        <f>$R$55*'Балансы СТ (А)'!AB57/'Балансы СТ (А)'!$AB$42</f>
        <v>6278.9542106898098</v>
      </c>
      <c r="S74" s="841">
        <f>$S$64*'Балансы СТ (А)'!AC57</f>
        <v>3105.7284628414664</v>
      </c>
      <c r="T74" s="855">
        <f t="shared" si="0"/>
        <v>9384.6826735312752</v>
      </c>
      <c r="U74" s="980"/>
    </row>
    <row r="75" spans="1:22" s="827" customFormat="1" ht="25.5" x14ac:dyDescent="0.3">
      <c r="A75" s="864"/>
      <c r="C75" s="842"/>
      <c r="E75" s="864"/>
      <c r="F75" s="984" t="s">
        <v>515</v>
      </c>
      <c r="G75" s="441" t="s">
        <v>108</v>
      </c>
      <c r="H75" s="988" t="s">
        <v>514</v>
      </c>
      <c r="I75" s="988" t="s">
        <v>514</v>
      </c>
      <c r="J75" s="989"/>
      <c r="L75" s="813"/>
      <c r="P75" s="864" t="s">
        <v>180</v>
      </c>
      <c r="Q75" s="823" t="s">
        <v>251</v>
      </c>
      <c r="R75" s="971">
        <f>$R$55*'Балансы СТ (А)'!AB58/'Балансы СТ (А)'!$AB$42</f>
        <v>27420.928411098066</v>
      </c>
      <c r="S75" s="825">
        <v>0</v>
      </c>
      <c r="T75" s="855">
        <f t="shared" si="0"/>
        <v>27420.928411098066</v>
      </c>
    </row>
    <row r="76" spans="1:22" s="827" customFormat="1" ht="25.5" x14ac:dyDescent="0.3">
      <c r="A76" s="864"/>
      <c r="C76" s="842"/>
      <c r="E76" s="864"/>
      <c r="F76" s="984" t="s">
        <v>109</v>
      </c>
      <c r="G76" s="441" t="s">
        <v>110</v>
      </c>
      <c r="H76" s="988"/>
      <c r="I76" s="988" t="s">
        <v>514</v>
      </c>
      <c r="J76" s="989" t="s">
        <v>514</v>
      </c>
      <c r="L76" s="813"/>
      <c r="P76" s="864"/>
      <c r="Q76" s="973" t="s">
        <v>129</v>
      </c>
      <c r="R76" s="971"/>
      <c r="S76" s="825"/>
      <c r="T76" s="855"/>
    </row>
    <row r="77" spans="1:22" s="827" customFormat="1" ht="26.25" thickBot="1" x14ac:dyDescent="0.35">
      <c r="A77" s="864"/>
      <c r="C77" s="842"/>
      <c r="E77" s="864"/>
      <c r="F77" s="991" t="s">
        <v>516</v>
      </c>
      <c r="G77" s="992" t="s">
        <v>112</v>
      </c>
      <c r="H77" s="993" t="s">
        <v>514</v>
      </c>
      <c r="I77" s="993" t="s">
        <v>514</v>
      </c>
      <c r="J77" s="994" t="s">
        <v>514</v>
      </c>
      <c r="L77" s="813"/>
      <c r="P77" s="864" t="s">
        <v>13</v>
      </c>
      <c r="Q77" s="875" t="s">
        <v>248</v>
      </c>
      <c r="R77" s="971">
        <f>$R$55*'Балансы СТ (А)'!AB59/'Балансы СТ (А)'!$AB$42</f>
        <v>27420.928411098066</v>
      </c>
      <c r="S77" s="825">
        <v>0</v>
      </c>
      <c r="T77" s="855">
        <f>SUM(R77:S77)</f>
        <v>27420.928411098066</v>
      </c>
    </row>
    <row r="78" spans="1:22" s="827" customFormat="1" ht="28.5" thickTop="1" thickBot="1" x14ac:dyDescent="0.35">
      <c r="A78" s="864"/>
      <c r="C78" s="842"/>
      <c r="E78" s="864"/>
      <c r="I78" s="864"/>
      <c r="L78" s="813"/>
      <c r="P78" s="864" t="s">
        <v>273</v>
      </c>
      <c r="Q78" s="979" t="s">
        <v>234</v>
      </c>
      <c r="R78" s="971">
        <f>$R$55*'Балансы СТ (А)'!AB60/'Балансы СТ (А)'!$AB$42</f>
        <v>27420.928411098066</v>
      </c>
      <c r="S78" s="825">
        <v>0</v>
      </c>
      <c r="T78" s="855">
        <f>SUM(R78:S78)</f>
        <v>27420.928411098066</v>
      </c>
      <c r="U78" s="995"/>
    </row>
    <row r="79" spans="1:22" s="827" customFormat="1" x14ac:dyDescent="0.25">
      <c r="A79" s="864"/>
      <c r="C79" s="842"/>
      <c r="E79" s="864"/>
      <c r="I79" s="864"/>
      <c r="L79" s="813"/>
      <c r="P79" s="864"/>
      <c r="R79" s="858"/>
      <c r="S79" s="858"/>
      <c r="T79" s="858"/>
    </row>
    <row r="80" spans="1:22" s="827" customFormat="1" x14ac:dyDescent="0.25">
      <c r="A80" s="864"/>
      <c r="C80" s="842"/>
      <c r="E80" s="864"/>
      <c r="I80" s="864"/>
      <c r="L80" s="813"/>
      <c r="P80" s="864"/>
      <c r="R80" s="858"/>
      <c r="S80" s="858"/>
      <c r="T80" s="858"/>
    </row>
  </sheetData>
  <sheetProtection algorithmName="SHA-512" hashValue="vCqYT9BiLKpqYn0K8WWBz3lpVX9U5BnxgmFHzDEVW9Hji1YlXPh2n+1OhBFG8Hz13+gO14ezLYDsTFoqsLeYBw==" saltValue="yTFPyXl0qSFyYSS2RItXkw==" spinCount="100000" sheet="1" objects="1" scenarios="1"/>
  <mergeCells count="6">
    <mergeCell ref="H69:J69"/>
    <mergeCell ref="F70:G70"/>
    <mergeCell ref="B3:F3"/>
    <mergeCell ref="F21:F22"/>
    <mergeCell ref="F35:F36"/>
    <mergeCell ref="F47:F48"/>
  </mergeCells>
  <pageMargins left="0.23622047244094488" right="0.23622047244094488" top="0.19685039370078741" bottom="0.19685039370078741" header="0.31496062992125984" footer="0.31496062992125984"/>
  <pageSetup paperSize="9" scale="16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AB79"/>
  <sheetViews>
    <sheetView topLeftCell="L1" workbookViewId="0">
      <selection activeCell="U76" sqref="U76"/>
    </sheetView>
  </sheetViews>
  <sheetFormatPr defaultRowHeight="15" x14ac:dyDescent="0.25"/>
  <cols>
    <col min="1" max="1" width="8.140625" style="799" customWidth="1"/>
    <col min="2" max="2" width="73.140625" style="606" customWidth="1"/>
    <col min="3" max="3" width="15.7109375" style="1006" customWidth="1"/>
    <col min="4" max="4" width="5.85546875" style="606" customWidth="1"/>
    <col min="5" max="5" width="5.28515625" style="799" customWidth="1"/>
    <col min="6" max="6" width="72.7109375" style="606" customWidth="1"/>
    <col min="7" max="7" width="9.140625" style="606"/>
    <col min="8" max="8" width="10.28515625" style="606" bestFit="1" customWidth="1"/>
    <col min="9" max="9" width="9.140625" style="799"/>
    <col min="10" max="10" width="67.7109375" style="606" customWidth="1"/>
    <col min="11" max="11" width="12.140625" style="606" customWidth="1"/>
    <col min="12" max="12" width="9.140625" style="803"/>
    <col min="13" max="13" width="64.42578125" style="606" customWidth="1"/>
    <col min="14" max="14" width="9.140625" style="606"/>
    <col min="15" max="15" width="12.42578125" style="606" bestFit="1" customWidth="1"/>
    <col min="16" max="16" width="9.140625" style="799"/>
    <col min="17" max="17" width="86.28515625" style="606" customWidth="1"/>
    <col min="18" max="18" width="16.42578125" style="804" customWidth="1"/>
    <col min="19" max="19" width="16.5703125" style="804" customWidth="1"/>
    <col min="20" max="20" width="15.5703125" style="804" customWidth="1"/>
    <col min="21" max="21" width="12.5703125" style="606" customWidth="1"/>
    <col min="22" max="23" width="9.140625" style="606"/>
    <col min="24" max="24" width="10.7109375" style="606" bestFit="1" customWidth="1"/>
    <col min="25" max="25" width="45.85546875" style="606" customWidth="1"/>
    <col min="26" max="28" width="9.140625" style="606"/>
    <col min="29" max="29" width="55" style="606" customWidth="1"/>
    <col min="30" max="16384" width="9.140625" style="606"/>
  </cols>
  <sheetData>
    <row r="2" spans="1:21" ht="15.75" thickBot="1" x14ac:dyDescent="0.3">
      <c r="B2" s="800"/>
      <c r="C2" s="996"/>
      <c r="D2" s="800"/>
      <c r="E2" s="802"/>
      <c r="F2" s="800"/>
    </row>
    <row r="3" spans="1:21" ht="18.75" customHeight="1" thickTop="1" thickBot="1" x14ac:dyDescent="0.4">
      <c r="A3" s="805"/>
      <c r="B3" s="2264" t="s">
        <v>591</v>
      </c>
      <c r="C3" s="2265"/>
      <c r="D3" s="2265"/>
      <c r="E3" s="2265"/>
      <c r="F3" s="2266"/>
      <c r="G3" s="806"/>
      <c r="J3" s="807"/>
    </row>
    <row r="4" spans="1:21" ht="36.75" customHeight="1" thickTop="1" x14ac:dyDescent="0.3">
      <c r="B4" s="808" t="s">
        <v>592</v>
      </c>
      <c r="C4" s="997"/>
      <c r="D4" s="810"/>
      <c r="E4" s="811"/>
      <c r="F4" s="812" t="s">
        <v>537</v>
      </c>
      <c r="J4" s="808" t="s">
        <v>595</v>
      </c>
      <c r="K4" s="605"/>
      <c r="L4" s="813"/>
      <c r="M4" s="814" t="s">
        <v>600</v>
      </c>
      <c r="N4" s="605"/>
      <c r="O4" s="815"/>
      <c r="Q4" s="816" t="s">
        <v>559</v>
      </c>
      <c r="S4" s="804" t="s">
        <v>605</v>
      </c>
    </row>
    <row r="5" spans="1:21" ht="36.75" customHeight="1" x14ac:dyDescent="0.3">
      <c r="B5" s="817" t="s">
        <v>593</v>
      </c>
      <c r="C5" s="997">
        <v>0</v>
      </c>
      <c r="D5" s="810"/>
      <c r="E5" s="811"/>
      <c r="F5" s="812"/>
      <c r="G5" s="818"/>
      <c r="J5" s="819" t="s">
        <v>596</v>
      </c>
      <c r="K5" s="998"/>
      <c r="L5" s="813"/>
      <c r="M5" s="821" t="s">
        <v>556</v>
      </c>
      <c r="O5" s="815">
        <f>'ИТОГИ ОСН'!P27</f>
        <v>845.5848530156436</v>
      </c>
      <c r="Q5" s="823" t="s">
        <v>560</v>
      </c>
      <c r="R5" s="999">
        <f>R6+R7</f>
        <v>15860.98466370174</v>
      </c>
      <c r="S5" s="825"/>
    </row>
    <row r="6" spans="1:21" ht="36.75" customHeight="1" x14ac:dyDescent="0.3">
      <c r="B6" s="817" t="s">
        <v>594</v>
      </c>
      <c r="C6" s="997">
        <v>0</v>
      </c>
      <c r="D6" s="810"/>
      <c r="E6" s="811"/>
      <c r="F6" s="812"/>
      <c r="G6" s="818"/>
      <c r="J6" s="819" t="s">
        <v>597</v>
      </c>
      <c r="K6" s="998"/>
      <c r="L6" s="813"/>
      <c r="M6" s="827" t="s">
        <v>601</v>
      </c>
      <c r="N6" s="828"/>
      <c r="O6" s="1000">
        <v>0</v>
      </c>
      <c r="Q6" s="830" t="s">
        <v>561</v>
      </c>
      <c r="R6" s="1001">
        <f>'ИТОГИ ОСН'!P34</f>
        <v>15860.98466370174</v>
      </c>
      <c r="S6" s="825"/>
    </row>
    <row r="7" spans="1:21" ht="36.75" customHeight="1" x14ac:dyDescent="0.3">
      <c r="B7" s="808" t="s">
        <v>541</v>
      </c>
      <c r="C7" s="997">
        <f>'ИТОГИ ОСН'!P25</f>
        <v>845.5848530156436</v>
      </c>
      <c r="D7" s="810"/>
      <c r="E7" s="811"/>
      <c r="F7" s="812"/>
      <c r="G7" s="818"/>
      <c r="J7" s="833" t="s">
        <v>598</v>
      </c>
      <c r="K7" s="605">
        <f>'ИТОГИ ОСН'!P26</f>
        <v>845.5848530156436</v>
      </c>
      <c r="L7" s="813"/>
      <c r="M7" s="835"/>
      <c r="N7" s="836"/>
      <c r="O7" s="1002"/>
      <c r="Q7" s="838" t="s">
        <v>562</v>
      </c>
      <c r="R7" s="1003">
        <v>0</v>
      </c>
      <c r="S7" s="825"/>
      <c r="U7" s="857">
        <f>R5+S8</f>
        <v>15933.463365388796</v>
      </c>
    </row>
    <row r="8" spans="1:21" ht="36.75" customHeight="1" x14ac:dyDescent="0.3">
      <c r="B8" s="808"/>
      <c r="C8" s="997"/>
      <c r="D8" s="810"/>
      <c r="E8" s="811"/>
      <c r="F8" s="812"/>
      <c r="G8" s="818"/>
      <c r="J8" s="833"/>
      <c r="K8" s="605"/>
      <c r="L8" s="813"/>
      <c r="M8" s="835"/>
      <c r="N8" s="836"/>
      <c r="O8" s="1002"/>
      <c r="Q8" s="838" t="s">
        <v>603</v>
      </c>
      <c r="R8" s="1004"/>
      <c r="S8" s="878">
        <f>O22</f>
        <v>72.478701687055164</v>
      </c>
      <c r="U8" s="1005">
        <f>T11+T13+T16+T24+T25</f>
        <v>2651.8653725796257</v>
      </c>
    </row>
    <row r="9" spans="1:21" ht="50.25" customHeight="1" x14ac:dyDescent="0.3">
      <c r="D9" s="827"/>
      <c r="E9" s="606"/>
      <c r="I9" s="606"/>
      <c r="J9" s="843" t="s">
        <v>599</v>
      </c>
      <c r="K9" s="606">
        <f>SUM(K5:K7)</f>
        <v>845.5848530156436</v>
      </c>
      <c r="M9" s="835"/>
      <c r="N9" s="1007"/>
      <c r="O9" s="1008"/>
      <c r="P9" s="799" t="s">
        <v>1</v>
      </c>
      <c r="Q9" s="844" t="s">
        <v>236</v>
      </c>
      <c r="R9" s="1009">
        <f>$R$5*'Балансы СТ (Б)'!AA6/'Балансы СТ (Б)'!$AA$5</f>
        <v>1136.9881479356086</v>
      </c>
      <c r="S9" s="825"/>
      <c r="U9" s="1005">
        <f>T28</f>
        <v>12577.003934835211</v>
      </c>
    </row>
    <row r="10" spans="1:21" ht="50.25" customHeight="1" thickBot="1" x14ac:dyDescent="0.35">
      <c r="B10" s="827"/>
      <c r="D10" s="827"/>
      <c r="E10" s="799">
        <v>1</v>
      </c>
      <c r="F10" s="827" t="s">
        <v>99</v>
      </c>
      <c r="G10" s="846"/>
      <c r="H10" s="28"/>
      <c r="I10" s="864"/>
      <c r="J10" s="827"/>
      <c r="K10" s="978"/>
      <c r="M10" s="606" t="s">
        <v>535</v>
      </c>
      <c r="O10" s="847">
        <f>O5+O6</f>
        <v>845.5848530156436</v>
      </c>
      <c r="Q10" s="848" t="s">
        <v>129</v>
      </c>
      <c r="R10" s="1010"/>
      <c r="S10" s="825"/>
      <c r="U10" s="1005">
        <f>U7-U8-U9</f>
        <v>704.59405797395812</v>
      </c>
    </row>
    <row r="11" spans="1:21" ht="48.75" customHeight="1" thickBot="1" x14ac:dyDescent="0.4">
      <c r="B11" s="827"/>
      <c r="C11" s="1011"/>
      <c r="D11" s="827"/>
      <c r="E11" s="799" t="s">
        <v>1</v>
      </c>
      <c r="F11" s="702" t="s">
        <v>100</v>
      </c>
      <c r="G11" s="702" t="s">
        <v>101</v>
      </c>
      <c r="H11" s="1012">
        <v>0</v>
      </c>
      <c r="I11" s="864"/>
      <c r="J11" s="852" t="s">
        <v>554</v>
      </c>
      <c r="K11" s="1013"/>
      <c r="L11" s="813" t="s">
        <v>27</v>
      </c>
      <c r="M11" s="853" t="s">
        <v>136</v>
      </c>
      <c r="O11" s="1014">
        <f>O13+O14+O15</f>
        <v>338.23394120625744</v>
      </c>
      <c r="P11" s="799" t="s">
        <v>189</v>
      </c>
      <c r="Q11" s="856" t="s">
        <v>214</v>
      </c>
      <c r="R11" s="1009">
        <f>$R$5*'Балансы СТ (Б)'!AB7/'Балансы СТ (Б)'!$AB$5</f>
        <v>378.99604931186957</v>
      </c>
      <c r="S11" s="825"/>
      <c r="T11" s="1015">
        <f>SUM(R11:S11)</f>
        <v>378.99604931186957</v>
      </c>
      <c r="U11" s="995"/>
    </row>
    <row r="12" spans="1:21" ht="48.75" customHeight="1" thickBot="1" x14ac:dyDescent="0.4">
      <c r="B12" s="827"/>
      <c r="C12" s="1011"/>
      <c r="D12" s="827"/>
      <c r="F12" s="702"/>
      <c r="G12" s="702"/>
      <c r="H12" s="1012"/>
      <c r="I12" s="864"/>
      <c r="J12" s="879"/>
      <c r="K12" s="977"/>
      <c r="L12" s="813"/>
      <c r="M12" s="853"/>
      <c r="N12" s="806"/>
      <c r="P12" s="799" t="s">
        <v>190</v>
      </c>
      <c r="Q12" s="856" t="s">
        <v>215</v>
      </c>
      <c r="R12" s="1433">
        <f>$R$5*'Балансы СТ (Б)'!AB8/'Балансы СТ (Б)'!$AB$5</f>
        <v>0</v>
      </c>
      <c r="S12" s="825"/>
      <c r="T12" s="1015">
        <f t="shared" ref="T12:T75" si="0">SUM(R12:S12)</f>
        <v>0</v>
      </c>
    </row>
    <row r="13" spans="1:21" ht="48.75" customHeight="1" thickBot="1" x14ac:dyDescent="0.4">
      <c r="B13" s="858"/>
      <c r="C13" s="1016"/>
      <c r="D13" s="827"/>
      <c r="E13" s="799" t="s">
        <v>2</v>
      </c>
      <c r="F13" s="702" t="s">
        <v>102</v>
      </c>
      <c r="G13" s="702" t="s">
        <v>103</v>
      </c>
      <c r="H13" s="1012">
        <v>0</v>
      </c>
      <c r="I13" s="864"/>
      <c r="J13" s="827"/>
      <c r="K13" s="827"/>
      <c r="L13" s="813" t="s">
        <v>159</v>
      </c>
      <c r="M13" s="861" t="s">
        <v>88</v>
      </c>
      <c r="N13" s="862"/>
      <c r="O13" s="1017">
        <f>$O$10*'Балансы СТ (Б)'!V10/'Балансы СТ (Б)'!$V$8</f>
        <v>338.23394120625744</v>
      </c>
      <c r="P13" s="799" t="s">
        <v>191</v>
      </c>
      <c r="Q13" s="856" t="s">
        <v>216</v>
      </c>
      <c r="R13" s="1433">
        <f>$R$5*'Балансы СТ (Б)'!AB9/'Балансы СТ (Б)'!$AB$5</f>
        <v>757.99209862373914</v>
      </c>
      <c r="S13" s="825"/>
      <c r="T13" s="1015">
        <f t="shared" si="0"/>
        <v>757.99209862373914</v>
      </c>
      <c r="U13" s="1018"/>
    </row>
    <row r="14" spans="1:21" ht="51" customHeight="1" x14ac:dyDescent="0.35">
      <c r="B14" s="858"/>
      <c r="C14" s="1016"/>
      <c r="D14" s="827"/>
      <c r="E14" s="799" t="s">
        <v>3</v>
      </c>
      <c r="F14" s="702" t="s">
        <v>104</v>
      </c>
      <c r="G14" s="702" t="s">
        <v>105</v>
      </c>
      <c r="H14" s="1012">
        <v>0</v>
      </c>
      <c r="I14" s="805"/>
      <c r="J14" s="827"/>
      <c r="K14" s="1019"/>
      <c r="L14" s="813" t="s">
        <v>160</v>
      </c>
      <c r="M14" s="874" t="s">
        <v>89</v>
      </c>
      <c r="N14" s="862"/>
      <c r="O14" s="1020">
        <f>$O$10*'Балансы СТ (Б)'!V11/'Балансы СТ (Б)'!$V$8</f>
        <v>0</v>
      </c>
      <c r="P14" s="799" t="s">
        <v>2</v>
      </c>
      <c r="Q14" s="875" t="s">
        <v>237</v>
      </c>
      <c r="R14" s="1433">
        <f>$R$5*'Балансы СТ (Б)'!AB10/'Балансы СТ (Б)'!$AB$5</f>
        <v>14723.996515766134</v>
      </c>
      <c r="S14" s="1021">
        <f>S8</f>
        <v>72.478701687055164</v>
      </c>
      <c r="T14" s="1015">
        <f t="shared" si="0"/>
        <v>14796.47521745319</v>
      </c>
    </row>
    <row r="15" spans="1:21" ht="28.5" thickBot="1" x14ac:dyDescent="0.4">
      <c r="B15" s="858"/>
      <c r="C15" s="1016"/>
      <c r="D15" s="827"/>
      <c r="E15" s="799" t="s">
        <v>4</v>
      </c>
      <c r="F15" s="702" t="s">
        <v>107</v>
      </c>
      <c r="G15" s="702" t="s">
        <v>108</v>
      </c>
      <c r="H15" s="1012">
        <v>0</v>
      </c>
      <c r="I15" s="805" t="s">
        <v>189</v>
      </c>
      <c r="J15" s="885" t="s">
        <v>140</v>
      </c>
      <c r="K15" s="1022">
        <f>$K$9*'Балансы СТ (Б)'!P12/'Балансы СТ (Б)'!$P$9</f>
        <v>21.13962132539109</v>
      </c>
      <c r="L15" s="813" t="s">
        <v>161</v>
      </c>
      <c r="M15" s="877" t="s">
        <v>135</v>
      </c>
      <c r="N15" s="862"/>
      <c r="O15" s="1435">
        <f>$O$10*'Балансы СТ (Б)'!V12/'Балансы СТ (Б)'!$V$8</f>
        <v>0</v>
      </c>
      <c r="Q15" s="761" t="s">
        <v>238</v>
      </c>
      <c r="R15" s="1433">
        <f>$R$5*'Балансы СТ (Б)'!AB11/'Балансы СТ (Б)'!$AB$5</f>
        <v>14022.853824539172</v>
      </c>
      <c r="S15" s="1023">
        <f>$S$14*'Балансы СТ (Б)'!AC11</f>
        <v>69.027334940052526</v>
      </c>
      <c r="T15" s="1015">
        <f t="shared" si="0"/>
        <v>14091.881159479224</v>
      </c>
    </row>
    <row r="16" spans="1:21" ht="28.5" thickBot="1" x14ac:dyDescent="0.4">
      <c r="B16" s="879"/>
      <c r="C16" s="1024"/>
      <c r="D16" s="881"/>
      <c r="E16" s="799" t="s">
        <v>5</v>
      </c>
      <c r="F16" s="702" t="s">
        <v>109</v>
      </c>
      <c r="G16" s="702" t="s">
        <v>110</v>
      </c>
      <c r="H16" s="1012">
        <v>0</v>
      </c>
      <c r="I16" s="805" t="s">
        <v>190</v>
      </c>
      <c r="J16" s="885" t="s">
        <v>141</v>
      </c>
      <c r="K16" s="839">
        <v>0</v>
      </c>
      <c r="L16" s="813" t="s">
        <v>28</v>
      </c>
      <c r="M16" s="882" t="s">
        <v>134</v>
      </c>
      <c r="N16" s="862"/>
      <c r="O16" s="1435">
        <f>$O$10*'Балансы СТ (Б)'!V13/'Балансы СТ (Б)'!$V$8</f>
        <v>0</v>
      </c>
      <c r="P16" s="799" t="s">
        <v>252</v>
      </c>
      <c r="Q16" s="884" t="s">
        <v>209</v>
      </c>
      <c r="R16" s="1433">
        <f>$R$5*'Балансы СТ (Б)'!AB12/'Балансы СТ (Б)'!$AB$5</f>
        <v>1402.2853824539175</v>
      </c>
      <c r="S16" s="1437">
        <f>$S$14*'Балансы СТ (Б)'!AC12</f>
        <v>6.9027334940052532</v>
      </c>
      <c r="T16" s="1015">
        <f t="shared" si="0"/>
        <v>1409.1881159479228</v>
      </c>
      <c r="U16" s="902"/>
    </row>
    <row r="17" spans="1:21" ht="41.25" thickBot="1" x14ac:dyDescent="0.4">
      <c r="B17" s="879"/>
      <c r="C17" s="1025"/>
      <c r="D17" s="881"/>
      <c r="E17" s="799" t="s">
        <v>6</v>
      </c>
      <c r="F17" s="702" t="s">
        <v>111</v>
      </c>
      <c r="G17" s="702" t="s">
        <v>112</v>
      </c>
      <c r="H17" s="851">
        <f>'ИТОГОВЫЙ РЕЗУЛЬТАТ'!C80</f>
        <v>10</v>
      </c>
      <c r="I17" s="805" t="s">
        <v>191</v>
      </c>
      <c r="J17" s="885" t="s">
        <v>142</v>
      </c>
      <c r="K17" s="1022">
        <f>$K$9*'Балансы СТ (Б)'!P14/'Балансы СТ (Б)'!$P$9</f>
        <v>42.27924265078218</v>
      </c>
      <c r="L17" s="813" t="s">
        <v>29</v>
      </c>
      <c r="M17" s="886" t="s">
        <v>90</v>
      </c>
      <c r="N17" s="862"/>
      <c r="O17" s="1435">
        <f>$O$10*'Балансы СТ (Б)'!V14/'Балансы СТ (Б)'!$V$8</f>
        <v>0</v>
      </c>
      <c r="P17" s="799" t="s">
        <v>253</v>
      </c>
      <c r="Q17" s="887" t="s">
        <v>206</v>
      </c>
      <c r="R17" s="1433">
        <f>$R$5*'Балансы СТ (Б)'!AB13/'Балансы СТ (Б)'!$AB$5</f>
        <v>0</v>
      </c>
      <c r="S17" s="1437">
        <f>$S$14*'Балансы СТ (Б)'!AC13</f>
        <v>0</v>
      </c>
      <c r="T17" s="1015">
        <f t="shared" si="0"/>
        <v>0</v>
      </c>
    </row>
    <row r="18" spans="1:21" ht="40.5" thickBot="1" x14ac:dyDescent="0.35">
      <c r="B18" s="879"/>
      <c r="C18" s="1026"/>
      <c r="D18" s="881"/>
      <c r="I18" s="805" t="s">
        <v>2</v>
      </c>
      <c r="J18" s="816" t="s">
        <v>152</v>
      </c>
      <c r="K18" s="1022">
        <f>$K$9*'Балансы СТ (Б)'!P15/'Балансы СТ (Б)'!$P$9</f>
        <v>782.16598903947033</v>
      </c>
      <c r="L18" s="813" t="s">
        <v>30</v>
      </c>
      <c r="M18" s="890" t="s">
        <v>527</v>
      </c>
      <c r="N18" s="862"/>
      <c r="O18" s="1435">
        <f>$O$10*'Балансы СТ (Б)'!V15/'Балансы СТ (Б)'!$V$8</f>
        <v>0</v>
      </c>
      <c r="P18" s="799" t="s">
        <v>254</v>
      </c>
      <c r="Q18" s="887" t="s">
        <v>207</v>
      </c>
      <c r="R18" s="1433">
        <f>$R$5*'Балансы СТ (Б)'!AB14/'Балансы СТ (Б)'!$AB$5</f>
        <v>0</v>
      </c>
      <c r="S18" s="1437">
        <f>$S$14*'Балансы СТ (Б)'!AC14</f>
        <v>0</v>
      </c>
      <c r="T18" s="1015">
        <f t="shared" si="0"/>
        <v>0</v>
      </c>
    </row>
    <row r="19" spans="1:21" ht="40.5" thickBot="1" x14ac:dyDescent="0.35">
      <c r="A19" s="799" t="s">
        <v>181</v>
      </c>
      <c r="B19" s="891" t="s">
        <v>113</v>
      </c>
      <c r="C19" s="826">
        <f>C5+C6+C7</f>
        <v>845.5848530156436</v>
      </c>
      <c r="D19" s="892"/>
      <c r="E19" s="893">
        <v>2</v>
      </c>
      <c r="F19" s="891" t="s">
        <v>114</v>
      </c>
      <c r="G19" s="894"/>
      <c r="H19" s="895">
        <f>SUM(H11:H17)</f>
        <v>10</v>
      </c>
      <c r="I19" s="947" t="s">
        <v>181</v>
      </c>
      <c r="J19" s="892" t="s">
        <v>162</v>
      </c>
      <c r="K19" s="1027"/>
      <c r="L19" s="896" t="s">
        <v>163</v>
      </c>
      <c r="M19" s="897" t="s">
        <v>528</v>
      </c>
      <c r="N19" s="862"/>
      <c r="O19" s="1435">
        <f>$O$10*'Балансы СТ (Б)'!V16/'Балансы СТ (Б)'!$V$8</f>
        <v>507.35091180938616</v>
      </c>
      <c r="P19" s="799" t="s">
        <v>255</v>
      </c>
      <c r="Q19" s="887" t="s">
        <v>208</v>
      </c>
      <c r="R19" s="1433">
        <f>$R$5*'Балансы СТ (Б)'!AB15/'Балансы СТ (Б)'!$AB$5</f>
        <v>701.14269122695873</v>
      </c>
      <c r="S19" s="1437">
        <f>$S$14*'Балансы СТ (Б)'!AC15</f>
        <v>3.4513667470026266</v>
      </c>
      <c r="T19" s="1015">
        <f t="shared" si="0"/>
        <v>704.59405797396141</v>
      </c>
      <c r="U19" s="1028"/>
    </row>
    <row r="20" spans="1:21" ht="27.75" thickBot="1" x14ac:dyDescent="0.35">
      <c r="B20" s="898" t="s">
        <v>115</v>
      </c>
      <c r="C20" s="996"/>
      <c r="D20" s="881"/>
      <c r="F20" s="2267" t="s">
        <v>116</v>
      </c>
      <c r="I20" s="805"/>
      <c r="N20" s="899"/>
      <c r="O20" s="401"/>
      <c r="P20" s="799" t="s">
        <v>256</v>
      </c>
      <c r="Q20" s="900" t="s">
        <v>210</v>
      </c>
      <c r="R20" s="1433">
        <f>$R$5*'Балансы СТ (Б)'!AB16/'Балансы СТ (Б)'!$AB$5</f>
        <v>11919.425750858298</v>
      </c>
      <c r="S20" s="1437">
        <f>$S$14*'Балансы СТ (Б)'!AC16</f>
        <v>58.673234699044649</v>
      </c>
      <c r="T20" s="1015">
        <f t="shared" si="0"/>
        <v>11978.098985557343</v>
      </c>
      <c r="U20" s="1005"/>
    </row>
    <row r="21" spans="1:21" ht="30.75" thickBot="1" x14ac:dyDescent="0.35">
      <c r="A21" s="799" t="s">
        <v>7</v>
      </c>
      <c r="B21" s="902" t="s">
        <v>91</v>
      </c>
      <c r="C21" s="996">
        <f>$C$19*'Балансы СТ (Б)'!D12/'Балансы СТ (Б)'!$D$10</f>
        <v>84.55848530156436</v>
      </c>
      <c r="D21" s="903"/>
      <c r="F21" s="2268"/>
      <c r="G21" s="904" t="s">
        <v>117</v>
      </c>
      <c r="H21" s="821">
        <f>SUM(H23:H25)</f>
        <v>10</v>
      </c>
      <c r="I21" s="805" t="s">
        <v>7</v>
      </c>
      <c r="J21" s="905" t="s">
        <v>139</v>
      </c>
      <c r="K21" s="1022">
        <f>$K$9*'Балансы СТ (Б)'!P17/'Балансы СТ (Б)'!$P$9</f>
        <v>78.21659890394703</v>
      </c>
      <c r="L21" s="906"/>
      <c r="N21" s="899"/>
      <c r="O21" s="401"/>
      <c r="Q21" s="761" t="s">
        <v>239</v>
      </c>
      <c r="R21" s="1433">
        <f>$R$5*'Балансы СТ (Б)'!AB17/'Балансы СТ (Б)'!$AB$5</f>
        <v>701.14269122695873</v>
      </c>
      <c r="S21" s="1437">
        <f>$S$14*'Балансы СТ (Б)'!AC17</f>
        <v>3.4513667470026266</v>
      </c>
      <c r="T21" s="1015">
        <f t="shared" si="0"/>
        <v>704.59405797396141</v>
      </c>
    </row>
    <row r="22" spans="1:21" ht="45" customHeight="1" thickBot="1" x14ac:dyDescent="0.35">
      <c r="A22" s="799" t="s">
        <v>8</v>
      </c>
      <c r="B22" s="907" t="s">
        <v>118</v>
      </c>
      <c r="C22" s="996">
        <f>$C$19*'Балансы СТ (Б)'!D13/'Балансы СТ (Б)'!$D$10</f>
        <v>42.27924265078218</v>
      </c>
      <c r="D22" s="903"/>
      <c r="I22" s="805" t="s">
        <v>8</v>
      </c>
      <c r="J22" s="907" t="s">
        <v>153</v>
      </c>
      <c r="K22" s="1022">
        <f>$K$9*'Балансы СТ (Б)'!P18/'Балансы СТ (Б)'!$P$9</f>
        <v>39.108299451973515</v>
      </c>
      <c r="L22" s="908" t="s">
        <v>10</v>
      </c>
      <c r="M22" s="909" t="s">
        <v>133</v>
      </c>
      <c r="N22" s="899"/>
      <c r="O22" s="1017">
        <f>$O$10*'Балансы СТ (Б)'!V17/'Балансы СТ (Б)'!$V$8</f>
        <v>72.478701687055164</v>
      </c>
      <c r="P22" s="799" t="s">
        <v>257</v>
      </c>
      <c r="Q22" s="910" t="s">
        <v>201</v>
      </c>
      <c r="R22" s="1433">
        <f>$R$5*'Балансы СТ (Б)'!AB18/'Балансы СТ (Б)'!$AB$5</f>
        <v>0</v>
      </c>
      <c r="S22" s="1437">
        <f>$S$14*'Балансы СТ (Б)'!AC18</f>
        <v>0</v>
      </c>
      <c r="T22" s="1015">
        <f t="shared" si="0"/>
        <v>0</v>
      </c>
    </row>
    <row r="23" spans="1:21" ht="33.75" customHeight="1" thickBot="1" x14ac:dyDescent="0.35">
      <c r="B23" s="907" t="s">
        <v>119</v>
      </c>
      <c r="D23" s="903"/>
      <c r="F23" s="911" t="str">
        <f>F11</f>
        <v>Услуги по передаче тепловой энергии по магистральным сетям (и/или  тепловым вводам)  субабонентам до тепловых пунктов</v>
      </c>
      <c r="G23" s="911" t="str">
        <f>G11</f>
        <v>Передача Тип 1</v>
      </c>
      <c r="H23" s="912">
        <f>H11</f>
        <v>0</v>
      </c>
      <c r="I23" s="805"/>
      <c r="J23" s="868" t="s">
        <v>119</v>
      </c>
      <c r="K23" s="1022" t="s">
        <v>158</v>
      </c>
      <c r="L23" s="908"/>
      <c r="M23" s="869"/>
      <c r="N23" s="899"/>
      <c r="O23" s="1017"/>
      <c r="P23" s="799" t="s">
        <v>258</v>
      </c>
      <c r="Q23" s="910" t="s">
        <v>202</v>
      </c>
      <c r="R23" s="1433">
        <f>$R$5*'Балансы СТ (Б)'!AB19/'Балансы СТ (Б)'!$AB$5</f>
        <v>0</v>
      </c>
      <c r="S23" s="1437">
        <f>$S$14*'Балансы СТ (Б)'!AC19</f>
        <v>0</v>
      </c>
      <c r="T23" s="1015">
        <f t="shared" si="0"/>
        <v>0</v>
      </c>
    </row>
    <row r="24" spans="1:21" ht="66" customHeight="1" thickBot="1" x14ac:dyDescent="0.35">
      <c r="A24" s="799" t="s">
        <v>168</v>
      </c>
      <c r="B24" s="913" t="s">
        <v>284</v>
      </c>
      <c r="C24" s="996">
        <f>$C$19*'Балансы СТ (Б)'!D15/'Балансы СТ (Б)'!$D$10</f>
        <v>0</v>
      </c>
      <c r="D24" s="914"/>
      <c r="F24" s="911" t="str">
        <f>F15</f>
        <v>Услуги по передаче тепловой энергии по магистральным сетям (и/или тепловым вводам) и через тепловые пункты субабонентам ОТ тепловых пунктов</v>
      </c>
      <c r="G24" s="911" t="str">
        <f>G15</f>
        <v>Передача Тип 4</v>
      </c>
      <c r="H24" s="912">
        <f>H15</f>
        <v>0</v>
      </c>
      <c r="I24" s="805" t="s">
        <v>168</v>
      </c>
      <c r="J24" s="915" t="s">
        <v>524</v>
      </c>
      <c r="K24" s="1022">
        <f>$K$9*'Балансы СТ (Б)'!P19/'Балансы СТ (Б)'!$P$9</f>
        <v>0</v>
      </c>
      <c r="L24" s="908" t="s">
        <v>192</v>
      </c>
      <c r="M24" s="916" t="s">
        <v>295</v>
      </c>
      <c r="N24" s="899"/>
      <c r="O24" s="1017">
        <f>$O$10*'Балансы СТ (Б)'!V18/'Балансы СТ (Б)'!$V$8</f>
        <v>0</v>
      </c>
      <c r="P24" s="799" t="s">
        <v>259</v>
      </c>
      <c r="Q24" s="910" t="s">
        <v>203</v>
      </c>
      <c r="R24" s="1433">
        <f>$R$5*'Балансы СТ (Б)'!AB20/'Балансы СТ (Б)'!$AB$5</f>
        <v>35.057134561347937</v>
      </c>
      <c r="S24" s="1437">
        <f>$S$14*'Балансы СТ (Б)'!AC20</f>
        <v>0.17256833735013133</v>
      </c>
      <c r="T24" s="1015">
        <f t="shared" si="0"/>
        <v>35.229702898698065</v>
      </c>
      <c r="U24" s="1028"/>
    </row>
    <row r="25" spans="1:21" ht="57.75" customHeight="1" thickBot="1" x14ac:dyDescent="0.35">
      <c r="A25" s="799" t="s">
        <v>169</v>
      </c>
      <c r="B25" s="913" t="s">
        <v>274</v>
      </c>
      <c r="C25" s="996">
        <f>$C$19*'Балансы СТ (Б)'!D16/'Балансы СТ (Б)'!$D$10</f>
        <v>0</v>
      </c>
      <c r="D25" s="914"/>
      <c r="F25" s="911" t="str">
        <f>F17</f>
        <v>Услуги по передаче тепловой энергии по магистральным сетям  (и/или тепловым вводам), через тепловые пункты  и по распределительным сетям ОВ субабонентам  ПОСЛЕ тепловых пунктов</v>
      </c>
      <c r="G25" s="911" t="str">
        <f>G17</f>
        <v>Передача Тип 6</v>
      </c>
      <c r="H25" s="912">
        <f>H17</f>
        <v>10</v>
      </c>
      <c r="I25" s="805" t="s">
        <v>169</v>
      </c>
      <c r="J25" s="915" t="s">
        <v>285</v>
      </c>
      <c r="K25" s="1436">
        <f>$K$9*'Балансы СТ (Б)'!P20/'Балансы СТ (Б)'!$P$9</f>
        <v>0</v>
      </c>
      <c r="L25" s="908" t="s">
        <v>193</v>
      </c>
      <c r="M25" s="916" t="s">
        <v>296</v>
      </c>
      <c r="N25" s="899"/>
      <c r="O25" s="1434">
        <f>$O$10*'Балансы СТ (Б)'!V19/'Балансы СТ (Б)'!$V$8</f>
        <v>0</v>
      </c>
      <c r="P25" s="799" t="s">
        <v>260</v>
      </c>
      <c r="Q25" s="910" t="s">
        <v>204</v>
      </c>
      <c r="R25" s="1433">
        <f>$R$5*'Балансы СТ (Б)'!AB21/'Балансы СТ (Б)'!$AB$5</f>
        <v>70.114269122695873</v>
      </c>
      <c r="S25" s="1437">
        <f>$S$14*'Балансы СТ (Б)'!AC21</f>
        <v>0.34513667470026266</v>
      </c>
      <c r="T25" s="1015">
        <f t="shared" si="0"/>
        <v>70.45940579739613</v>
      </c>
      <c r="U25" s="902"/>
    </row>
    <row r="26" spans="1:21" ht="57.75" customHeight="1" thickBot="1" x14ac:dyDescent="0.35">
      <c r="A26" s="799" t="s">
        <v>170</v>
      </c>
      <c r="B26" s="913" t="s">
        <v>275</v>
      </c>
      <c r="C26" s="996">
        <f>$C$19*'Балансы СТ (Б)'!D17/'Балансы СТ (Б)'!$D$10</f>
        <v>2.1139621325391089</v>
      </c>
      <c r="D26" s="914"/>
      <c r="I26" s="805" t="s">
        <v>170</v>
      </c>
      <c r="J26" s="915" t="s">
        <v>286</v>
      </c>
      <c r="K26" s="1436">
        <f>$K$9*'Балансы СТ (Б)'!P21/'Балансы СТ (Б)'!$P$9</f>
        <v>1.9554149725986758</v>
      </c>
      <c r="L26" s="908" t="s">
        <v>194</v>
      </c>
      <c r="M26" s="916" t="s">
        <v>297</v>
      </c>
      <c r="N26" s="899"/>
      <c r="O26" s="1434">
        <f>$O$10*'Балансы СТ (Б)'!V20/'Балансы СТ (Б)'!$V$8</f>
        <v>3.623935084352758</v>
      </c>
      <c r="P26" s="799" t="s">
        <v>261</v>
      </c>
      <c r="Q26" s="910" t="s">
        <v>205</v>
      </c>
      <c r="R26" s="1433">
        <f>$R$5*'Балансы СТ (Б)'!AB22/'Балансы СТ (Б)'!$AB$5</f>
        <v>595.97128754291498</v>
      </c>
      <c r="S26" s="1437">
        <f>$S$14*'Балансы СТ (Б)'!AC22</f>
        <v>2.9336617349522331</v>
      </c>
      <c r="T26" s="1015">
        <f t="shared" si="0"/>
        <v>598.90494927786722</v>
      </c>
    </row>
    <row r="27" spans="1:21" ht="57.75" customHeight="1" thickBot="1" x14ac:dyDescent="0.35">
      <c r="A27" s="799" t="s">
        <v>171</v>
      </c>
      <c r="B27" s="913" t="s">
        <v>276</v>
      </c>
      <c r="C27" s="996">
        <f>$C$19*'Балансы СТ (Б)'!D18/'Балансы СТ (Б)'!$D$10</f>
        <v>4.2279242650782178</v>
      </c>
      <c r="D27" s="914"/>
      <c r="F27" s="911"/>
      <c r="G27" s="911"/>
      <c r="H27" s="923"/>
      <c r="I27" s="805" t="s">
        <v>171</v>
      </c>
      <c r="J27" s="915" t="s">
        <v>287</v>
      </c>
      <c r="K27" s="1436">
        <f>$K$9*'Балансы СТ (Б)'!P22/'Балансы СТ (Б)'!$P$9</f>
        <v>3.9108299451973516</v>
      </c>
      <c r="L27" s="908" t="s">
        <v>195</v>
      </c>
      <c r="M27" s="916" t="s">
        <v>298</v>
      </c>
      <c r="N27" s="899"/>
      <c r="O27" s="1434">
        <f>$O$10*'Балансы СТ (Б)'!V21/'Балансы СТ (Б)'!$V$8</f>
        <v>7.247870168705516</v>
      </c>
      <c r="P27" s="799" t="s">
        <v>181</v>
      </c>
      <c r="Q27" s="823" t="s">
        <v>240</v>
      </c>
      <c r="R27" s="999">
        <f>R28+R29+R30</f>
        <v>39375.604284022003</v>
      </c>
      <c r="S27" s="1437">
        <f>$S$14*'Балансы СТ (Б)'!AC23</f>
        <v>0</v>
      </c>
      <c r="T27" s="1015">
        <f t="shared" si="0"/>
        <v>39375.604284022003</v>
      </c>
    </row>
    <row r="28" spans="1:21" ht="57.75" customHeight="1" thickBot="1" x14ac:dyDescent="0.35">
      <c r="A28" s="799" t="s">
        <v>172</v>
      </c>
      <c r="B28" s="913" t="s">
        <v>277</v>
      </c>
      <c r="C28" s="996">
        <f>$C$19*'Балансы СТ (Б)'!D19/'Балансы СТ (Б)'!$D$10</f>
        <v>35.93735625316485</v>
      </c>
      <c r="D28" s="914"/>
      <c r="I28" s="805" t="s">
        <v>172</v>
      </c>
      <c r="J28" s="915" t="s">
        <v>288</v>
      </c>
      <c r="K28" s="1436">
        <f>$K$9*'Балансы СТ (Б)'!P23/'Балансы СТ (Б)'!$P$9</f>
        <v>33.242054534177491</v>
      </c>
      <c r="L28" s="908" t="s">
        <v>196</v>
      </c>
      <c r="M28" s="916" t="s">
        <v>299</v>
      </c>
      <c r="N28" s="899"/>
      <c r="O28" s="1434">
        <f>$O$10*'Балансы СТ (Б)'!V22/'Балансы СТ (Б)'!$V$8</f>
        <v>61.606896433996887</v>
      </c>
      <c r="Q28" s="606" t="s">
        <v>564</v>
      </c>
      <c r="R28" s="1029">
        <f>R26+R20</f>
        <v>12515.397038401214</v>
      </c>
      <c r="S28" s="1029">
        <f>S26+S20</f>
        <v>61.60689643399688</v>
      </c>
      <c r="T28" s="1015">
        <f t="shared" si="0"/>
        <v>12577.003934835211</v>
      </c>
    </row>
    <row r="29" spans="1:21" ht="34.5" customHeight="1" x14ac:dyDescent="0.3">
      <c r="A29" s="799" t="s">
        <v>9</v>
      </c>
      <c r="B29" s="926" t="s">
        <v>120</v>
      </c>
      <c r="C29" s="996">
        <f>$C$19*'Балансы СТ (Б)'!D20/'Балансы СТ (Б)'!$D$10</f>
        <v>718.74712506329695</v>
      </c>
      <c r="D29" s="927"/>
      <c r="I29" s="805" t="s">
        <v>9</v>
      </c>
      <c r="J29" s="926" t="s">
        <v>154</v>
      </c>
      <c r="K29" s="1436">
        <f>$K$9*'Балансы СТ (Б)'!P24/'Балансы СТ (Б)'!$P$9</f>
        <v>664.84109068354985</v>
      </c>
      <c r="L29" s="908" t="s">
        <v>158</v>
      </c>
      <c r="N29" s="827"/>
      <c r="Q29" s="606" t="s">
        <v>565</v>
      </c>
      <c r="R29" s="1029">
        <f>'ИТОГИ ОСН'!P46</f>
        <v>26860.207245620793</v>
      </c>
      <c r="S29" s="825"/>
      <c r="T29" s="1015">
        <f t="shared" si="0"/>
        <v>26860.207245620793</v>
      </c>
    </row>
    <row r="30" spans="1:21" s="800" customFormat="1" ht="38.25" customHeight="1" x14ac:dyDescent="0.3">
      <c r="A30" s="802" t="s">
        <v>173</v>
      </c>
      <c r="B30" s="928" t="s">
        <v>121</v>
      </c>
      <c r="C30" s="1030">
        <f>C29+C28</f>
        <v>754.68448131646176</v>
      </c>
      <c r="D30" s="933"/>
      <c r="E30" s="1031"/>
      <c r="F30" s="933" t="s">
        <v>122</v>
      </c>
      <c r="G30" s="933"/>
      <c r="H30" s="1030">
        <f>H24+H25+H13+H16</f>
        <v>10</v>
      </c>
      <c r="I30" s="1032" t="s">
        <v>173</v>
      </c>
      <c r="J30" s="933" t="s">
        <v>164</v>
      </c>
      <c r="K30" s="1033">
        <f>K29+K28</f>
        <v>698.08314521772729</v>
      </c>
      <c r="L30" s="1034"/>
      <c r="N30" s="881"/>
      <c r="P30" s="802"/>
      <c r="Q30" s="800" t="s">
        <v>566</v>
      </c>
      <c r="R30" s="1035">
        <v>0</v>
      </c>
      <c r="S30" s="1036"/>
      <c r="T30" s="1015">
        <f t="shared" si="0"/>
        <v>0</v>
      </c>
    </row>
    <row r="31" spans="1:21" s="827" customFormat="1" ht="38.25" customHeight="1" x14ac:dyDescent="0.3">
      <c r="A31" s="864"/>
      <c r="C31" s="898"/>
      <c r="E31" s="864"/>
      <c r="H31" s="898"/>
      <c r="I31" s="805" t="s">
        <v>10</v>
      </c>
      <c r="J31" s="905" t="s">
        <v>143</v>
      </c>
      <c r="K31" s="977">
        <f>$K$30*'Балансы СТ (Б)'!P26/'Балансы СТ (Б)'!$P$25</f>
        <v>0</v>
      </c>
      <c r="L31" s="908"/>
      <c r="P31" s="864"/>
      <c r="Q31" s="838" t="s">
        <v>602</v>
      </c>
      <c r="R31" s="1037"/>
      <c r="S31" s="878">
        <f>O32</f>
        <v>72.478701687055178</v>
      </c>
      <c r="T31" s="1015">
        <f t="shared" si="0"/>
        <v>72.478701687055178</v>
      </c>
    </row>
    <row r="32" spans="1:21" s="827" customFormat="1" ht="38.25" customHeight="1" x14ac:dyDescent="0.3">
      <c r="A32" s="864"/>
      <c r="C32" s="898"/>
      <c r="E32" s="864"/>
      <c r="H32" s="898"/>
      <c r="I32" s="799" t="s">
        <v>11</v>
      </c>
      <c r="J32" s="907" t="s">
        <v>155</v>
      </c>
      <c r="K32" s="1432">
        <f>$K$30*'Балансы СТ (Б)'!P27/'Балансы СТ (Б)'!$P$25</f>
        <v>41.06371442457219</v>
      </c>
      <c r="L32" s="908"/>
      <c r="M32" s="909" t="s">
        <v>137</v>
      </c>
      <c r="O32" s="1038">
        <f>SUM(O34:O39)</f>
        <v>72.478701687055178</v>
      </c>
      <c r="P32" s="864"/>
      <c r="Q32" s="1039"/>
      <c r="R32" s="1037"/>
      <c r="S32" s="825"/>
      <c r="T32" s="1015">
        <f t="shared" si="0"/>
        <v>0</v>
      </c>
    </row>
    <row r="33" spans="1:28" s="827" customFormat="1" ht="38.25" customHeight="1" x14ac:dyDescent="0.3">
      <c r="A33" s="864"/>
      <c r="C33" s="898"/>
      <c r="E33" s="864"/>
      <c r="H33" s="898"/>
      <c r="I33" s="799"/>
      <c r="J33" s="938" t="s">
        <v>119</v>
      </c>
      <c r="K33" s="977"/>
      <c r="L33" s="908"/>
      <c r="P33" s="864"/>
      <c r="Q33" s="977"/>
      <c r="R33" s="1037"/>
      <c r="S33" s="825"/>
      <c r="T33" s="1015">
        <f t="shared" si="0"/>
        <v>0</v>
      </c>
    </row>
    <row r="34" spans="1:28" s="1052" customFormat="1" ht="40.5" thickBot="1" x14ac:dyDescent="0.35">
      <c r="A34" s="811" t="s">
        <v>174</v>
      </c>
      <c r="B34" s="1040" t="s">
        <v>278</v>
      </c>
      <c r="C34" s="1041">
        <f>$C$30*'Балансы СТ (Б)'!D26/'Балансы СТ (Б)'!$D$21</f>
        <v>0</v>
      </c>
      <c r="D34" s="1042"/>
      <c r="E34" s="811"/>
      <c r="F34" s="1043" t="str">
        <f t="shared" ref="F34:H36" si="1">F15</f>
        <v>Услуги по передаче тепловой энергии по магистральным сетям (и/или тепловым вводам) и через тепловые пункты субабонентам ОТ тепловых пунктов</v>
      </c>
      <c r="G34" s="1043" t="str">
        <f t="shared" si="1"/>
        <v>Передача Тип 4</v>
      </c>
      <c r="H34" s="1044">
        <f t="shared" si="1"/>
        <v>0</v>
      </c>
      <c r="I34" s="811" t="s">
        <v>174</v>
      </c>
      <c r="J34" s="1045" t="s">
        <v>289</v>
      </c>
      <c r="K34" s="977">
        <f>$K$30*'Балансы СТ (Б)'!P28/'Балансы СТ (Б)'!$P$25</f>
        <v>0</v>
      </c>
      <c r="L34" s="951" t="s">
        <v>174</v>
      </c>
      <c r="M34" s="1046" t="s">
        <v>300</v>
      </c>
      <c r="N34" s="1047"/>
      <c r="O34" s="1048">
        <f>$O$10*'Балансы СТ (Б)'!V24/'Балансы СТ (Б)'!$V$8</f>
        <v>0</v>
      </c>
      <c r="P34" s="811" t="s">
        <v>7</v>
      </c>
      <c r="Q34" s="1049" t="s">
        <v>241</v>
      </c>
      <c r="R34" s="1050">
        <f>R35+R36</f>
        <v>2230.9124240239094</v>
      </c>
      <c r="S34" s="1051"/>
      <c r="T34" s="1015">
        <f t="shared" si="0"/>
        <v>2230.9124240239094</v>
      </c>
    </row>
    <row r="35" spans="1:28" ht="53.25" thickBot="1" x14ac:dyDescent="0.35">
      <c r="A35" s="799" t="s">
        <v>175</v>
      </c>
      <c r="B35" s="913" t="s">
        <v>279</v>
      </c>
      <c r="C35" s="1053">
        <f>$C$30*'Балансы СТ (Б)'!D27/'Балансы СТ (Б)'!$D$21</f>
        <v>0</v>
      </c>
      <c r="D35" s="941"/>
      <c r="F35" s="911" t="str">
        <f t="shared" si="1"/>
        <v>Услуги по передаче тепловой энергии  через тепловые пункты  и по распределительным сетям ОВ субабонентам ПОСЛЕ тепловых пунктов</v>
      </c>
      <c r="G35" s="911" t="str">
        <f t="shared" si="1"/>
        <v>Передача Тип 5</v>
      </c>
      <c r="H35" s="912">
        <f t="shared" si="1"/>
        <v>0</v>
      </c>
      <c r="I35" s="799" t="s">
        <v>175</v>
      </c>
      <c r="J35" s="942" t="s">
        <v>290</v>
      </c>
      <c r="K35" s="1432">
        <f>$K$30*'Балансы СТ (Б)'!P29/'Балансы СТ (Б)'!$P$25</f>
        <v>0</v>
      </c>
      <c r="L35" s="908" t="s">
        <v>175</v>
      </c>
      <c r="M35" s="916" t="s">
        <v>301</v>
      </c>
      <c r="N35" s="899"/>
      <c r="O35" s="1438">
        <f>$O$10*'Балансы СТ (Б)'!V25/'Балансы СТ (Б)'!$V$8</f>
        <v>0</v>
      </c>
      <c r="P35" s="799" t="s">
        <v>262</v>
      </c>
      <c r="Q35" s="856" t="s">
        <v>223</v>
      </c>
      <c r="R35" s="1054">
        <f>$R$27*'Балансы СТ (Б)'!AB25/'Балансы СТ (Б)'!$AB$23</f>
        <v>0</v>
      </c>
      <c r="S35" s="825"/>
      <c r="T35" s="1015">
        <f t="shared" si="0"/>
        <v>0</v>
      </c>
    </row>
    <row r="36" spans="1:28" ht="53.25" thickBot="1" x14ac:dyDescent="0.35">
      <c r="A36" s="799" t="s">
        <v>176</v>
      </c>
      <c r="B36" s="913" t="s">
        <v>280</v>
      </c>
      <c r="C36" s="1053">
        <f>$C$30*'Балансы СТ (Б)'!D28/'Балансы СТ (Б)'!$D$21</f>
        <v>0</v>
      </c>
      <c r="D36" s="941"/>
      <c r="F36" s="911" t="str">
        <f t="shared" si="1"/>
        <v>Услуги по передаче тепловой энергии по магистральным сетям  (и/или тепловым вводам), через тепловые пункты  и по распределительным сетям ОВ субабонентам  ПОСЛЕ тепловых пунктов</v>
      </c>
      <c r="G36" s="911" t="str">
        <f t="shared" si="1"/>
        <v>Передача Тип 6</v>
      </c>
      <c r="H36" s="912">
        <f t="shared" si="1"/>
        <v>10</v>
      </c>
      <c r="I36" s="799" t="s">
        <v>176</v>
      </c>
      <c r="J36" s="942" t="s">
        <v>291</v>
      </c>
      <c r="K36" s="1432">
        <f>$K$30*'Балансы СТ (Б)'!P30/'Балансы СТ (Б)'!$P$25</f>
        <v>0</v>
      </c>
      <c r="L36" s="908" t="s">
        <v>176</v>
      </c>
      <c r="M36" s="916" t="s">
        <v>302</v>
      </c>
      <c r="N36" s="899"/>
      <c r="O36" s="1438">
        <f>$O$10*'Балансы СТ (Б)'!V26/'Балансы СТ (Б)'!$V$8</f>
        <v>0</v>
      </c>
      <c r="P36" s="799" t="s">
        <v>263</v>
      </c>
      <c r="Q36" s="856" t="s">
        <v>224</v>
      </c>
      <c r="R36" s="1439">
        <f>$R$27*'Балансы СТ (Б)'!AB26/'Балансы СТ (Б)'!$AB$23</f>
        <v>2230.9124240239094</v>
      </c>
      <c r="S36" s="825"/>
      <c r="T36" s="1015">
        <f t="shared" si="0"/>
        <v>2230.9124240239094</v>
      </c>
      <c r="U36" s="1018"/>
    </row>
    <row r="37" spans="1:28" ht="53.25" thickBot="1" x14ac:dyDescent="0.35">
      <c r="A37" s="799" t="s">
        <v>177</v>
      </c>
      <c r="B37" s="913" t="s">
        <v>281</v>
      </c>
      <c r="C37" s="1053">
        <f>$C$30*'Балансы СТ (Б)'!D29/'Балансы СТ (Б)'!$D$21</f>
        <v>2.6113649872541931</v>
      </c>
      <c r="D37" s="941"/>
      <c r="F37" s="911"/>
      <c r="G37" s="911"/>
      <c r="H37" s="923"/>
      <c r="I37" s="799" t="s">
        <v>177</v>
      </c>
      <c r="J37" s="942" t="s">
        <v>292</v>
      </c>
      <c r="K37" s="1432">
        <f>$K$30*'Балансы СТ (Б)'!P31/'Балансы СТ (Б)'!$P$25</f>
        <v>2.4155126132101294</v>
      </c>
      <c r="L37" s="908" t="s">
        <v>177</v>
      </c>
      <c r="M37" s="916" t="s">
        <v>303</v>
      </c>
      <c r="N37" s="899"/>
      <c r="O37" s="1438">
        <f>$O$10*'Балансы СТ (Б)'!V27/'Балансы СТ (Б)'!$V$8</f>
        <v>4.2634530404150102</v>
      </c>
      <c r="P37" s="799" t="s">
        <v>8</v>
      </c>
      <c r="Q37" s="939" t="s">
        <v>242</v>
      </c>
      <c r="R37" s="1439">
        <f>$R$27*'Балансы СТ (Б)'!AB27/'Балансы СТ (Б)'!$AB$23</f>
        <v>37144.691859998093</v>
      </c>
      <c r="S37" s="940">
        <f>S28+S31</f>
        <v>134.08559812105204</v>
      </c>
      <c r="T37" s="1015">
        <f t="shared" si="0"/>
        <v>37278.777458119148</v>
      </c>
    </row>
    <row r="38" spans="1:28" ht="40.5" thickBot="1" x14ac:dyDescent="0.35">
      <c r="A38" s="799" t="s">
        <v>178</v>
      </c>
      <c r="B38" s="942" t="s">
        <v>282</v>
      </c>
      <c r="C38" s="1053">
        <f>$C$30*'Балансы СТ (Б)'!D30/'Балансы СТ (Б)'!$D$21</f>
        <v>0</v>
      </c>
      <c r="D38" s="941"/>
      <c r="I38" s="799" t="s">
        <v>178</v>
      </c>
      <c r="J38" s="942" t="s">
        <v>293</v>
      </c>
      <c r="K38" s="1432">
        <f>$K$30*'Балансы СТ (Б)'!P32/'Балансы СТ (Б)'!$P$25</f>
        <v>0</v>
      </c>
      <c r="L38" s="803" t="s">
        <v>178</v>
      </c>
      <c r="M38" s="916" t="s">
        <v>304</v>
      </c>
      <c r="N38" s="899"/>
      <c r="O38" s="1438">
        <f>$O$10*'Балансы СТ (Б)'!V28/'Балансы СТ (Б)'!$V$8</f>
        <v>0</v>
      </c>
      <c r="Q38" s="761" t="s">
        <v>243</v>
      </c>
      <c r="R38" s="1055">
        <f>SUM(R39:R44)</f>
        <v>35081.09786777597</v>
      </c>
      <c r="S38" s="940">
        <f>$S$37*'Балансы СТ (Б)'!AC28</f>
        <v>126.63639822543804</v>
      </c>
      <c r="T38" s="1015">
        <f t="shared" si="0"/>
        <v>35207.734266001411</v>
      </c>
    </row>
    <row r="39" spans="1:28" ht="40.5" thickBot="1" x14ac:dyDescent="0.35">
      <c r="A39" s="799" t="s">
        <v>179</v>
      </c>
      <c r="B39" s="942" t="s">
        <v>283</v>
      </c>
      <c r="C39" s="1053">
        <f>$C$30*'Балансы СТ (Б)'!D31/'Балансы СТ (Б)'!$D$21</f>
        <v>41.781839796067089</v>
      </c>
      <c r="D39" s="941"/>
      <c r="I39" s="799" t="s">
        <v>179</v>
      </c>
      <c r="J39" s="942" t="s">
        <v>294</v>
      </c>
      <c r="K39" s="1432">
        <f>$K$30*'Балансы СТ (Б)'!P33/'Балансы СТ (Б)'!$P$25</f>
        <v>38.648201811362071</v>
      </c>
      <c r="L39" s="803" t="s">
        <v>179</v>
      </c>
      <c r="M39" s="916" t="s">
        <v>305</v>
      </c>
      <c r="N39" s="899"/>
      <c r="O39" s="1438">
        <f>$O$10*'Балансы СТ (Б)'!V29/'Балансы СТ (Б)'!$V$8</f>
        <v>68.215248646640163</v>
      </c>
      <c r="P39" s="799" t="s">
        <v>168</v>
      </c>
      <c r="Q39" s="884" t="s">
        <v>217</v>
      </c>
      <c r="R39" s="1054">
        <f>$R$27*'Балансы СТ (Б)'!AB29/'Балансы СТ (Б)'!$AB$23</f>
        <v>0</v>
      </c>
      <c r="S39" s="1431">
        <f>$S$37*'Балансы СТ (Б)'!AC29</f>
        <v>0</v>
      </c>
      <c r="T39" s="1015">
        <f t="shared" si="0"/>
        <v>0</v>
      </c>
    </row>
    <row r="40" spans="1:28" ht="27.75" thickBot="1" x14ac:dyDescent="0.35">
      <c r="A40" s="799" t="s">
        <v>12</v>
      </c>
      <c r="B40" s="943" t="s">
        <v>126</v>
      </c>
      <c r="C40" s="1053">
        <f>$C$30*'Балансы СТ (Б)'!D32/'Балансы СТ (Б)'!$D$21</f>
        <v>710.29127653314049</v>
      </c>
      <c r="D40" s="944"/>
      <c r="I40" s="805" t="s">
        <v>12</v>
      </c>
      <c r="J40" s="926" t="s">
        <v>156</v>
      </c>
      <c r="K40" s="1432">
        <f>$K$30*'Балансы СТ (Б)'!P34/'Балансы СТ (Б)'!$P$25</f>
        <v>657.01943079315504</v>
      </c>
      <c r="L40" s="908"/>
      <c r="N40" s="827"/>
      <c r="P40" s="799" t="s">
        <v>169</v>
      </c>
      <c r="Q40" s="900" t="s">
        <v>218</v>
      </c>
      <c r="R40" s="1439">
        <f>$R$27*'Балансы СТ (Б)'!AB30/'Балансы СТ (Б)'!$AB$23</f>
        <v>33017.503875553855</v>
      </c>
      <c r="S40" s="1431">
        <f>$S$37*'Балансы СТ (Б)'!AC30</f>
        <v>119.18719832982403</v>
      </c>
      <c r="T40" s="1015">
        <f t="shared" si="0"/>
        <v>33136.691073883681</v>
      </c>
      <c r="V40" s="901"/>
    </row>
    <row r="41" spans="1:28" s="892" customFormat="1" ht="31.5" thickBot="1" x14ac:dyDescent="0.35">
      <c r="A41" s="893" t="s">
        <v>180</v>
      </c>
      <c r="B41" s="945" t="s">
        <v>127</v>
      </c>
      <c r="C41" s="1056">
        <f>C40+C39</f>
        <v>752.07311632920755</v>
      </c>
      <c r="D41" s="1057"/>
      <c r="E41" s="893"/>
      <c r="F41" s="892" t="s">
        <v>128</v>
      </c>
      <c r="H41" s="930">
        <f>H35+H36+H14</f>
        <v>10</v>
      </c>
      <c r="I41" s="947" t="s">
        <v>180</v>
      </c>
      <c r="J41" s="892" t="s">
        <v>166</v>
      </c>
      <c r="K41" s="892">
        <f>K40+K39</f>
        <v>695.66763260451717</v>
      </c>
      <c r="L41" s="931"/>
      <c r="N41" s="827"/>
      <c r="P41" s="864" t="s">
        <v>170</v>
      </c>
      <c r="Q41" s="887" t="s">
        <v>219</v>
      </c>
      <c r="R41" s="1439">
        <f>$R$27*'Балансы СТ (Б)'!AB31/'Балансы СТ (Б)'!$AB$23</f>
        <v>0</v>
      </c>
      <c r="S41" s="1431">
        <f>$S$37*'Балансы СТ (Б)'!AC31</f>
        <v>0</v>
      </c>
      <c r="T41" s="1015">
        <f t="shared" si="0"/>
        <v>0</v>
      </c>
      <c r="U41" s="827"/>
      <c r="V41" s="827"/>
      <c r="W41" s="827"/>
      <c r="X41" s="827"/>
      <c r="Y41" s="827"/>
      <c r="Z41" s="827"/>
      <c r="AA41" s="827"/>
      <c r="AB41" s="827"/>
    </row>
    <row r="42" spans="1:28" ht="27.75" thickBot="1" x14ac:dyDescent="0.35">
      <c r="B42" s="827" t="s">
        <v>129</v>
      </c>
      <c r="C42" s="996"/>
      <c r="D42" s="948"/>
      <c r="F42" s="2267" t="s">
        <v>130</v>
      </c>
      <c r="I42" s="805"/>
      <c r="J42" s="827"/>
      <c r="K42" s="605"/>
      <c r="L42" s="1058">
        <f>SUM(K34:K40)</f>
        <v>698.08314521772718</v>
      </c>
      <c r="N42" s="827"/>
      <c r="P42" s="799" t="s">
        <v>171</v>
      </c>
      <c r="Q42" s="887" t="s">
        <v>220</v>
      </c>
      <c r="R42" s="1439">
        <f>$R$27*'Балансы СТ (Б)'!AB32/'Балансы СТ (Б)'!$AB$23</f>
        <v>0</v>
      </c>
      <c r="S42" s="1431">
        <f>$S$37*'Балансы СТ (Б)'!AC32</f>
        <v>0</v>
      </c>
      <c r="T42" s="1015">
        <f t="shared" si="0"/>
        <v>0</v>
      </c>
    </row>
    <row r="43" spans="1:28" ht="40.5" thickBot="1" x14ac:dyDescent="0.35">
      <c r="A43" s="799" t="s">
        <v>13</v>
      </c>
      <c r="B43" s="949" t="s">
        <v>95</v>
      </c>
      <c r="C43" s="1059">
        <f>$C$41*'Балансы СТ (Б)'!D35/'Балансы СТ (Б)'!$D$33</f>
        <v>329.0319883940283</v>
      </c>
      <c r="D43" s="903"/>
      <c r="F43" s="2268"/>
      <c r="G43" s="904" t="s">
        <v>117</v>
      </c>
      <c r="H43" s="821">
        <f>SUM(H45:H47)</f>
        <v>10</v>
      </c>
      <c r="I43" s="799" t="s">
        <v>13</v>
      </c>
      <c r="J43" s="950" t="s">
        <v>149</v>
      </c>
      <c r="K43" s="827">
        <f>$K$41*'Балансы СТ (Б)'!P36/'Балансы СТ (Б)'!$P$35</f>
        <v>304.35458926447626</v>
      </c>
      <c r="L43" s="951"/>
      <c r="N43" s="827"/>
      <c r="P43" s="799" t="s">
        <v>172</v>
      </c>
      <c r="Q43" s="887" t="s">
        <v>221</v>
      </c>
      <c r="R43" s="1439">
        <f>$R$27*'Балансы СТ (Б)'!AB33/'Балансы СТ (Б)'!$AB$23</f>
        <v>0</v>
      </c>
      <c r="S43" s="1431">
        <f>$S$37*'Балансы СТ (Б)'!AC33</f>
        <v>0</v>
      </c>
      <c r="T43" s="1015">
        <f t="shared" si="0"/>
        <v>0</v>
      </c>
    </row>
    <row r="44" spans="1:28" ht="40.5" thickBot="1" x14ac:dyDescent="0.35">
      <c r="A44" s="799" t="s">
        <v>14</v>
      </c>
      <c r="B44" s="943" t="s">
        <v>97</v>
      </c>
      <c r="C44" s="1059">
        <f>$C$41*'Балансы СТ (Б)'!D36/'Балансы СТ (Б)'!$D$33</f>
        <v>188.01827908230189</v>
      </c>
      <c r="D44" s="903"/>
      <c r="I44" s="799" t="s">
        <v>14</v>
      </c>
      <c r="J44" s="952" t="s">
        <v>151</v>
      </c>
      <c r="K44" s="1429">
        <f>$K$41*'Балансы СТ (Б)'!P37/'Балансы СТ (Б)'!$P$35</f>
        <v>173.91690815112929</v>
      </c>
      <c r="L44" s="908"/>
      <c r="N44" s="827"/>
      <c r="P44" s="799" t="s">
        <v>264</v>
      </c>
      <c r="Q44" s="887" t="s">
        <v>222</v>
      </c>
      <c r="R44" s="1439">
        <f>$R$27*'Балансы СТ (Б)'!AB34/'Балансы СТ (Б)'!$AB$23</f>
        <v>2063.593992222116</v>
      </c>
      <c r="S44" s="1431">
        <f>$S$37*'Балансы СТ (Б)'!AC34</f>
        <v>7.4491998956140018</v>
      </c>
      <c r="T44" s="1015">
        <f t="shared" si="0"/>
        <v>2071.0431921177301</v>
      </c>
      <c r="U44" s="1028"/>
    </row>
    <row r="45" spans="1:28" ht="27.75" thickBot="1" x14ac:dyDescent="0.35">
      <c r="A45" s="799" t="s">
        <v>15</v>
      </c>
      <c r="B45" s="953" t="s">
        <v>131</v>
      </c>
      <c r="C45" s="1059">
        <f>$C$41*'Балансы СТ (Б)'!D37/'Балансы СТ (Б)'!$D$33</f>
        <v>235.02284885287736</v>
      </c>
      <c r="D45" s="903"/>
      <c r="F45" s="911" t="str">
        <f>F14</f>
        <v>Услуги по передаче тепловой энергии по распределительным сетям ОВ   субабонентам ПОСЛЕ тепловых пунктов</v>
      </c>
      <c r="G45" s="911" t="str">
        <f>G14</f>
        <v>Передача Тип 3</v>
      </c>
      <c r="H45" s="912">
        <f>H14</f>
        <v>0</v>
      </c>
      <c r="I45" s="799" t="s">
        <v>15</v>
      </c>
      <c r="J45" s="954" t="s">
        <v>157</v>
      </c>
      <c r="K45" s="1429">
        <f>$K$41*'Балансы СТ (Б)'!P38/'Балансы СТ (Б)'!$P$35</f>
        <v>217.39613518891161</v>
      </c>
      <c r="N45" s="827"/>
      <c r="Q45" s="761" t="s">
        <v>239</v>
      </c>
      <c r="R45" s="1060">
        <f>SUM(R46:R51)</f>
        <v>2063.5939922221164</v>
      </c>
      <c r="S45" s="1431">
        <f>$S$37*'Балансы СТ (Б)'!AC35</f>
        <v>7.4491998956140026</v>
      </c>
      <c r="T45" s="1015">
        <f t="shared" si="0"/>
        <v>2071.0431921177305</v>
      </c>
    </row>
    <row r="46" spans="1:28" ht="27.75" thickBot="1" x14ac:dyDescent="0.35">
      <c r="B46" s="955" t="s">
        <v>129</v>
      </c>
      <c r="C46" s="1059"/>
      <c r="D46" s="903"/>
      <c r="F46" s="911" t="str">
        <f t="shared" ref="F46:H47" si="2">F16</f>
        <v>Услуги по передаче тепловой энергии  через тепловые пункты  и по распределительным сетям ОВ субабонентам ПОСЛЕ тепловых пунктов</v>
      </c>
      <c r="G46" s="911" t="str">
        <f t="shared" si="2"/>
        <v>Передача Тип 5</v>
      </c>
      <c r="H46" s="912">
        <f t="shared" si="2"/>
        <v>0</v>
      </c>
      <c r="J46" s="955" t="s">
        <v>129</v>
      </c>
      <c r="K46" s="827"/>
      <c r="L46" s="908"/>
      <c r="M46" s="869"/>
      <c r="N46" s="827"/>
      <c r="P46" s="799" t="s">
        <v>265</v>
      </c>
      <c r="Q46" s="910" t="s">
        <v>211</v>
      </c>
      <c r="R46" s="1054">
        <f>$R$27*'Балансы СТ (Б)'!AB36/'Балансы СТ (Б)'!$AB$23</f>
        <v>0</v>
      </c>
      <c r="S46" s="1431">
        <f>$S$37*'Балансы СТ (Б)'!AC36</f>
        <v>0</v>
      </c>
      <c r="T46" s="1015">
        <f t="shared" si="0"/>
        <v>0</v>
      </c>
    </row>
    <row r="47" spans="1:28" ht="27.75" thickBot="1" x14ac:dyDescent="0.35">
      <c r="A47" s="799" t="s">
        <v>182</v>
      </c>
      <c r="B47" s="956" t="s">
        <v>96</v>
      </c>
      <c r="C47" s="1059">
        <f>$C$41*'Балансы СТ (Б)'!D39/'Балансы СТ (Б)'!$D$33</f>
        <v>0</v>
      </c>
      <c r="D47" s="957"/>
      <c r="F47" s="911" t="str">
        <f t="shared" si="2"/>
        <v>Услуги по передаче тепловой энергии по магистральным сетям  (и/или тепловым вводам), через тепловые пункты  и по распределительным сетям ОВ субабонентам  ПОСЛЕ тепловых пунктов</v>
      </c>
      <c r="G47" s="911" t="str">
        <f t="shared" si="2"/>
        <v>Передача Тип 6</v>
      </c>
      <c r="H47" s="912">
        <f t="shared" si="2"/>
        <v>10</v>
      </c>
      <c r="I47" s="799" t="s">
        <v>182</v>
      </c>
      <c r="J47" s="956" t="s">
        <v>150</v>
      </c>
      <c r="K47" s="827">
        <f>$K$41*'Балансы СТ (Б)'!P39/'Балансы СТ (Б)'!$P$35</f>
        <v>0</v>
      </c>
      <c r="L47" s="908"/>
      <c r="M47" s="869"/>
      <c r="N47" s="827"/>
      <c r="P47" s="799" t="s">
        <v>266</v>
      </c>
      <c r="Q47" s="910" t="s">
        <v>212</v>
      </c>
      <c r="R47" s="1439">
        <f>$R$27*'Балансы СТ (Б)'!AB37/'Балансы СТ (Б)'!$AB$23</f>
        <v>0</v>
      </c>
      <c r="S47" s="1431">
        <f>$S$37*'Балансы СТ (Б)'!AC37</f>
        <v>0</v>
      </c>
      <c r="T47" s="1015">
        <f t="shared" si="0"/>
        <v>0</v>
      </c>
    </row>
    <row r="48" spans="1:28" ht="27.75" thickBot="1" x14ac:dyDescent="0.35">
      <c r="A48" s="799" t="s">
        <v>183</v>
      </c>
      <c r="B48" s="956" t="s">
        <v>132</v>
      </c>
      <c r="C48" s="1059">
        <f>SUM(C50:C53)</f>
        <v>235.02284885287736</v>
      </c>
      <c r="D48" s="957"/>
      <c r="F48" s="911"/>
      <c r="G48" s="911"/>
      <c r="H48" s="911"/>
      <c r="I48" s="799" t="s">
        <v>183</v>
      </c>
      <c r="J48" s="956" t="s">
        <v>144</v>
      </c>
      <c r="K48" s="1429">
        <f>$K$41*'Балансы СТ (Б)'!P40/'Балансы СТ (Б)'!$P$35</f>
        <v>217.39613518891161</v>
      </c>
      <c r="L48" s="908" t="s">
        <v>167</v>
      </c>
      <c r="M48" s="958" t="s">
        <v>138</v>
      </c>
      <c r="N48" s="959"/>
      <c r="O48" s="1017">
        <f>$O$10*'Балансы СТ (Б)'!V30/'Балансы СТ (Б)'!$V$8</f>
        <v>362.39350843527581</v>
      </c>
      <c r="P48" s="799" t="s">
        <v>267</v>
      </c>
      <c r="Q48" s="910" t="s">
        <v>213</v>
      </c>
      <c r="R48" s="1439">
        <f>$R$27*'Балансы СТ (Б)'!AB38/'Балансы СТ (Б)'!$AB$23</f>
        <v>0</v>
      </c>
      <c r="S48" s="1431">
        <f>$S$37*'Балансы СТ (Б)'!AC38</f>
        <v>0</v>
      </c>
      <c r="T48" s="1015">
        <f t="shared" si="0"/>
        <v>0</v>
      </c>
    </row>
    <row r="49" spans="1:22" ht="40.5" thickBot="1" x14ac:dyDescent="0.35">
      <c r="B49" s="955" t="s">
        <v>129</v>
      </c>
      <c r="C49" s="1059"/>
      <c r="D49" s="948"/>
      <c r="J49" s="955" t="s">
        <v>129</v>
      </c>
      <c r="K49" s="1429" t="s">
        <v>158</v>
      </c>
      <c r="L49" s="908"/>
      <c r="N49" s="959"/>
      <c r="O49" s="1434" t="s">
        <v>158</v>
      </c>
      <c r="P49" s="799" t="s">
        <v>268</v>
      </c>
      <c r="Q49" s="910" t="s">
        <v>244</v>
      </c>
      <c r="R49" s="1439">
        <f>$R$27*'Балансы СТ (Б)'!AB39/'Балансы СТ (Б)'!$AB$23</f>
        <v>121.3878818954186</v>
      </c>
      <c r="S49" s="1431">
        <f>$S$37*'Балансы СТ (Б)'!AC39</f>
        <v>0.43818822915376487</v>
      </c>
      <c r="T49" s="1015">
        <f t="shared" si="0"/>
        <v>121.82607012457237</v>
      </c>
      <c r="U49" s="1028"/>
    </row>
    <row r="50" spans="1:22" ht="53.25" thickBot="1" x14ac:dyDescent="0.35">
      <c r="A50" s="805" t="s">
        <v>184</v>
      </c>
      <c r="B50" s="913" t="s">
        <v>92</v>
      </c>
      <c r="C50" s="1059">
        <f>$C$41*'Балансы СТ (Б)'!D42/'Балансы СТ (Б)'!$D$33</f>
        <v>0</v>
      </c>
      <c r="D50" s="960"/>
      <c r="I50" s="799" t="s">
        <v>184</v>
      </c>
      <c r="J50" s="956" t="s">
        <v>145</v>
      </c>
      <c r="K50" s="1429">
        <f>$K$41*'Балансы СТ (Б)'!P41/'Балансы СТ (Б)'!$P$35</f>
        <v>0</v>
      </c>
      <c r="L50" s="908" t="s">
        <v>197</v>
      </c>
      <c r="M50" s="916" t="s">
        <v>306</v>
      </c>
      <c r="N50" s="959"/>
      <c r="O50" s="1434">
        <f>$O$10*'Балансы СТ (Б)'!V31/'Балансы СТ (Б)'!$V$8</f>
        <v>0</v>
      </c>
      <c r="P50" s="799" t="s">
        <v>269</v>
      </c>
      <c r="Q50" s="910" t="s">
        <v>245</v>
      </c>
      <c r="R50" s="1439">
        <f>$R$27*'Балансы СТ (Б)'!AB40/'Балансы СТ (Б)'!$AB$23</f>
        <v>0</v>
      </c>
      <c r="S50" s="1431">
        <f>$S$37*'Балансы СТ (Б)'!AC40</f>
        <v>0</v>
      </c>
      <c r="T50" s="1015">
        <f t="shared" si="0"/>
        <v>0</v>
      </c>
    </row>
    <row r="51" spans="1:22" ht="53.25" thickBot="1" x14ac:dyDescent="0.35">
      <c r="A51" s="805" t="s">
        <v>185</v>
      </c>
      <c r="B51" s="913" t="s">
        <v>93</v>
      </c>
      <c r="C51" s="1059">
        <f>$C$41*'Балансы СТ (Б)'!D43/'Балансы СТ (Б)'!$D$33</f>
        <v>0</v>
      </c>
      <c r="D51" s="960"/>
      <c r="I51" s="799" t="s">
        <v>185</v>
      </c>
      <c r="J51" s="956" t="s">
        <v>146</v>
      </c>
      <c r="K51" s="1429">
        <f>$K$41*'Балансы СТ (Б)'!P42/'Балансы СТ (Б)'!$P$35</f>
        <v>0</v>
      </c>
      <c r="L51" s="908" t="s">
        <v>198</v>
      </c>
      <c r="M51" s="916" t="s">
        <v>307</v>
      </c>
      <c r="N51" s="959"/>
      <c r="O51" s="1434">
        <f>$O$10*'Балансы СТ (Б)'!V32/'Балансы СТ (Б)'!$V$8</f>
        <v>0</v>
      </c>
      <c r="P51" s="799" t="s">
        <v>270</v>
      </c>
      <c r="Q51" s="1061" t="s">
        <v>246</v>
      </c>
      <c r="R51" s="1439">
        <f>$R$27*'Балансы СТ (Б)'!AB41/'Балансы СТ (Б)'!$AB$23</f>
        <v>1942.2061103266976</v>
      </c>
      <c r="S51" s="1431">
        <f>$S$37*'Балансы СТ (Б)'!AC41</f>
        <v>7.011011666460238</v>
      </c>
      <c r="T51" s="1015">
        <f t="shared" si="0"/>
        <v>1949.2171219931579</v>
      </c>
      <c r="V51" s="901"/>
    </row>
    <row r="52" spans="1:22" s="827" customFormat="1" ht="59.25" customHeight="1" thickBot="1" x14ac:dyDescent="0.35">
      <c r="A52" s="805" t="s">
        <v>186</v>
      </c>
      <c r="B52" s="913" t="s">
        <v>98</v>
      </c>
      <c r="C52" s="1059">
        <f>$C$41*'Балансы СТ (Б)'!D44/'Балансы СТ (Б)'!$D$33</f>
        <v>29.37785610660967</v>
      </c>
      <c r="D52" s="960"/>
      <c r="E52" s="864"/>
      <c r="I52" s="799" t="s">
        <v>186</v>
      </c>
      <c r="J52" s="956" t="s">
        <v>147</v>
      </c>
      <c r="K52" s="1429">
        <f>$K$41*'Балансы СТ (Б)'!P43/'Балансы СТ (Б)'!$P$35</f>
        <v>27.174516898613952</v>
      </c>
      <c r="L52" s="803" t="s">
        <v>199</v>
      </c>
      <c r="M52" s="916" t="s">
        <v>308</v>
      </c>
      <c r="N52" s="959"/>
      <c r="O52" s="1434">
        <f>$O$10*'Балансы СТ (Б)'!V33/'Балансы СТ (Б)'!$V$8</f>
        <v>45.299188554409476</v>
      </c>
      <c r="P52" s="864"/>
      <c r="Q52" s="791"/>
      <c r="R52" s="420"/>
      <c r="S52" s="872"/>
      <c r="T52" s="1015">
        <f t="shared" si="0"/>
        <v>0</v>
      </c>
    </row>
    <row r="53" spans="1:22" s="827" customFormat="1" ht="54" customHeight="1" thickBot="1" x14ac:dyDescent="0.35">
      <c r="A53" s="867"/>
      <c r="B53" s="961" t="s">
        <v>94</v>
      </c>
      <c r="C53" s="1059">
        <f>$C$41*'Балансы СТ (Б)'!D45/'Балансы СТ (Б)'!$D$33</f>
        <v>205.64499274626769</v>
      </c>
      <c r="D53" s="927"/>
      <c r="E53" s="864"/>
      <c r="I53" s="799" t="s">
        <v>187</v>
      </c>
      <c r="J53" s="956" t="s">
        <v>148</v>
      </c>
      <c r="K53" s="1429">
        <f>$K$41*'Балансы СТ (Б)'!P44/'Балансы СТ (Б)'!$P$35</f>
        <v>190.22161829029764</v>
      </c>
      <c r="L53" s="803" t="s">
        <v>200</v>
      </c>
      <c r="M53" s="916" t="s">
        <v>309</v>
      </c>
      <c r="N53" s="959"/>
      <c r="O53" s="1434">
        <f>$O$10*'Балансы СТ (Б)'!V34/'Балансы СТ (Б)'!$V$8</f>
        <v>317.09431988086635</v>
      </c>
      <c r="P53" s="864"/>
      <c r="Q53" s="791"/>
      <c r="R53" s="420"/>
      <c r="S53" s="872"/>
      <c r="T53" s="1015">
        <f t="shared" si="0"/>
        <v>0</v>
      </c>
    </row>
    <row r="54" spans="1:22" s="827" customFormat="1" ht="51.75" customHeight="1" x14ac:dyDescent="0.3">
      <c r="A54" s="867"/>
      <c r="C54" s="1062"/>
      <c r="D54" s="927"/>
      <c r="E54" s="864"/>
      <c r="I54" s="864"/>
      <c r="J54" s="1063" t="s">
        <v>498</v>
      </c>
      <c r="K54" s="901"/>
      <c r="L54" s="1058"/>
      <c r="N54" s="959"/>
      <c r="O54" s="831"/>
      <c r="P54" s="864"/>
      <c r="Q54" s="823" t="s">
        <v>567</v>
      </c>
      <c r="R54" s="999">
        <f>R55+R56+R57</f>
        <v>50820.694649582292</v>
      </c>
      <c r="S54" s="825"/>
      <c r="T54" s="1015">
        <f t="shared" si="0"/>
        <v>50820.694649582292</v>
      </c>
    </row>
    <row r="55" spans="1:22" s="827" customFormat="1" ht="51.75" customHeight="1" x14ac:dyDescent="0.3">
      <c r="A55" s="867"/>
      <c r="C55" s="1062"/>
      <c r="D55" s="927"/>
      <c r="E55" s="864"/>
      <c r="I55" s="864"/>
      <c r="J55" s="901" t="s">
        <v>499</v>
      </c>
      <c r="K55" s="901">
        <f>K14</f>
        <v>0</v>
      </c>
      <c r="L55" s="813"/>
      <c r="N55" s="959"/>
      <c r="O55" s="831"/>
      <c r="P55" s="864"/>
      <c r="Q55" s="606" t="s">
        <v>568</v>
      </c>
      <c r="R55" s="1029">
        <f>R40+R51</f>
        <v>34959.709985880552</v>
      </c>
      <c r="S55" s="1029">
        <f>S40+S51</f>
        <v>126.19820999628426</v>
      </c>
      <c r="T55" s="1015">
        <f t="shared" si="0"/>
        <v>35085.908195876837</v>
      </c>
    </row>
    <row r="56" spans="1:22" s="827" customFormat="1" ht="51.75" customHeight="1" x14ac:dyDescent="0.3">
      <c r="A56" s="867"/>
      <c r="C56" s="1062"/>
      <c r="D56" s="927"/>
      <c r="E56" s="864"/>
      <c r="I56" s="864"/>
      <c r="J56" s="901" t="s">
        <v>500</v>
      </c>
      <c r="K56" s="901"/>
      <c r="L56" s="813"/>
      <c r="N56" s="959"/>
      <c r="O56" s="831"/>
      <c r="P56" s="864"/>
      <c r="Q56" s="606" t="s">
        <v>569</v>
      </c>
      <c r="R56" s="1029">
        <f>'ИТОГИ ОСН'!P40</f>
        <v>15860.98466370174</v>
      </c>
      <c r="S56" s="825"/>
      <c r="T56" s="1015">
        <f t="shared" si="0"/>
        <v>15860.98466370174</v>
      </c>
    </row>
    <row r="57" spans="1:22" s="827" customFormat="1" ht="51.75" customHeight="1" x14ac:dyDescent="0.3">
      <c r="A57" s="867"/>
      <c r="C57" s="1062"/>
      <c r="D57" s="927"/>
      <c r="E57" s="864"/>
      <c r="I57" s="864"/>
      <c r="J57" s="901" t="s">
        <v>501</v>
      </c>
      <c r="K57" s="1064">
        <v>0</v>
      </c>
      <c r="L57" s="813"/>
      <c r="N57" s="959"/>
      <c r="O57" s="831"/>
      <c r="P57" s="864"/>
      <c r="Q57" s="606" t="s">
        <v>570</v>
      </c>
      <c r="R57" s="1037">
        <v>0</v>
      </c>
      <c r="S57" s="825"/>
      <c r="T57" s="1015">
        <f t="shared" si="0"/>
        <v>0</v>
      </c>
    </row>
    <row r="58" spans="1:22" s="827" customFormat="1" ht="21" customHeight="1" x14ac:dyDescent="0.3">
      <c r="A58" s="867"/>
      <c r="C58" s="1062"/>
      <c r="D58" s="927"/>
      <c r="E58" s="864"/>
      <c r="I58" s="864"/>
      <c r="J58" s="901"/>
      <c r="K58" s="1064"/>
      <c r="L58" s="813"/>
      <c r="N58" s="959"/>
      <c r="O58" s="831"/>
      <c r="P58" s="864"/>
      <c r="Q58" s="838" t="s">
        <v>604</v>
      </c>
      <c r="R58" s="1065"/>
      <c r="S58" s="878">
        <f>O48</f>
        <v>362.39350843527581</v>
      </c>
      <c r="T58" s="1015">
        <f t="shared" si="0"/>
        <v>362.39350843527581</v>
      </c>
    </row>
    <row r="59" spans="1:22" ht="56.25" customHeight="1" x14ac:dyDescent="0.3">
      <c r="I59" s="864"/>
      <c r="J59" s="901" t="s">
        <v>502</v>
      </c>
      <c r="K59" s="1064">
        <v>0</v>
      </c>
      <c r="L59" s="813"/>
      <c r="M59" s="827"/>
      <c r="N59" s="959"/>
      <c r="O59" s="1017"/>
      <c r="Q59" s="967" t="s">
        <v>571</v>
      </c>
      <c r="R59" s="1066"/>
      <c r="S59" s="825"/>
      <c r="T59" s="1015">
        <f t="shared" si="0"/>
        <v>0</v>
      </c>
    </row>
    <row r="60" spans="1:22" s="827" customFormat="1" ht="18.75" x14ac:dyDescent="0.3">
      <c r="A60" s="864"/>
      <c r="B60" s="702" t="s">
        <v>505</v>
      </c>
      <c r="E60" s="864"/>
      <c r="F60" s="702" t="s">
        <v>505</v>
      </c>
      <c r="I60" s="864"/>
      <c r="J60" s="901" t="s">
        <v>580</v>
      </c>
      <c r="K60" s="1067">
        <f>K55-K57-K59</f>
        <v>0</v>
      </c>
      <c r="L60" s="813"/>
      <c r="N60" s="970"/>
      <c r="P60" s="864" t="s">
        <v>10</v>
      </c>
      <c r="Q60" s="844" t="s">
        <v>247</v>
      </c>
      <c r="R60" s="1068">
        <f>$R$54*'Балансы СТ (Б)'!AB45/'Балансы СТ (Б)'!$AB$42</f>
        <v>1950.8903896192821</v>
      </c>
      <c r="S60" s="825"/>
      <c r="T60" s="1015">
        <f t="shared" si="0"/>
        <v>1950.8903896192821</v>
      </c>
    </row>
    <row r="61" spans="1:22" s="827" customFormat="1" ht="19.5" thickBot="1" x14ac:dyDescent="0.35">
      <c r="A61" s="864"/>
      <c r="B61" s="702" t="s">
        <v>518</v>
      </c>
      <c r="E61" s="864"/>
      <c r="F61" s="827" t="s">
        <v>506</v>
      </c>
      <c r="P61" s="864"/>
      <c r="Q61" s="973" t="s">
        <v>129</v>
      </c>
      <c r="R61" s="1068"/>
      <c r="S61" s="825"/>
      <c r="T61" s="1015">
        <f t="shared" si="0"/>
        <v>0</v>
      </c>
    </row>
    <row r="62" spans="1:22" s="827" customFormat="1" ht="49.5" customHeight="1" thickBot="1" x14ac:dyDescent="0.35">
      <c r="A62" s="864"/>
      <c r="B62" s="827" t="s">
        <v>521</v>
      </c>
      <c r="C62" s="816">
        <f>C21+C29+H21</f>
        <v>813.30561036486131</v>
      </c>
      <c r="E62" s="864"/>
      <c r="P62" s="864" t="s">
        <v>192</v>
      </c>
      <c r="Q62" s="975" t="s">
        <v>233</v>
      </c>
      <c r="R62" s="1068">
        <f>$R$54*'Балансы СТ (Б)'!AB46/'Балансы СТ (Б)'!$AB$42</f>
        <v>1950.8903896192821</v>
      </c>
      <c r="S62" s="825"/>
      <c r="T62" s="1015">
        <f t="shared" si="0"/>
        <v>1950.8903896192821</v>
      </c>
      <c r="U62" s="1018"/>
    </row>
    <row r="63" spans="1:22" s="827" customFormat="1" ht="18.75" x14ac:dyDescent="0.3">
      <c r="A63" s="864"/>
      <c r="B63" s="827" t="s">
        <v>519</v>
      </c>
      <c r="C63" s="827" t="e">
        <f>#REF!+#REF!+C40</f>
        <v>#REF!</v>
      </c>
      <c r="E63" s="864"/>
      <c r="P63" s="864" t="s">
        <v>11</v>
      </c>
      <c r="Q63" s="875" t="s">
        <v>248</v>
      </c>
      <c r="R63" s="1440">
        <f>$R$54*'Балансы СТ (Б)'!AB47/'Балансы СТ (Б)'!$AB$42</f>
        <v>23459.456935171864</v>
      </c>
      <c r="S63" s="940">
        <f>S58+S55</f>
        <v>488.59171843156008</v>
      </c>
      <c r="T63" s="1015">
        <f t="shared" si="0"/>
        <v>23948.048653603422</v>
      </c>
    </row>
    <row r="64" spans="1:22" s="827" customFormat="1" ht="32.25" customHeight="1" thickBot="1" x14ac:dyDescent="0.35">
      <c r="A64" s="864"/>
      <c r="B64" s="827" t="s">
        <v>520</v>
      </c>
      <c r="C64" s="827">
        <f>H43+C43</f>
        <v>339.0319883940283</v>
      </c>
      <c r="E64" s="864"/>
      <c r="P64" s="864"/>
      <c r="Q64" s="761" t="s">
        <v>249</v>
      </c>
      <c r="R64" s="1068">
        <f>SUM(R65:R68)</f>
        <v>14436.588883182687</v>
      </c>
      <c r="S64" s="878">
        <f>$S$63*'Балансы СТ (Б)'!AC48</f>
        <v>300.67182672711391</v>
      </c>
      <c r="T64" s="1015">
        <f t="shared" si="0"/>
        <v>14737.2607099098</v>
      </c>
    </row>
    <row r="65" spans="1:21" s="827" customFormat="1" ht="66" customHeight="1" thickBot="1" x14ac:dyDescent="0.35">
      <c r="A65" s="864"/>
      <c r="B65" s="827" t="s">
        <v>529</v>
      </c>
      <c r="C65" s="827" t="e">
        <f>C45+#REF!+C22</f>
        <v>#REF!</v>
      </c>
      <c r="E65" s="864"/>
      <c r="P65" s="864" t="s">
        <v>174</v>
      </c>
      <c r="Q65" s="979" t="s">
        <v>229</v>
      </c>
      <c r="R65" s="1068">
        <f>$R$54*'Балансы СТ (Б)'!AB49/'Балансы СТ (Б)'!$AB$42</f>
        <v>12632.015272784851</v>
      </c>
      <c r="S65" s="1430">
        <f>$S$63*'Балансы СТ (Б)'!AC49</f>
        <v>263.08784838622472</v>
      </c>
      <c r="T65" s="1015">
        <f t="shared" si="0"/>
        <v>12895.103121171076</v>
      </c>
      <c r="U65" s="1069"/>
    </row>
    <row r="66" spans="1:21" s="827" customFormat="1" ht="66" customHeight="1" thickBot="1" x14ac:dyDescent="0.35">
      <c r="A66" s="864"/>
      <c r="E66" s="864"/>
      <c r="P66" s="864" t="s">
        <v>175</v>
      </c>
      <c r="Q66" s="887" t="s">
        <v>230</v>
      </c>
      <c r="R66" s="1440">
        <f>$R$54*'Балансы СТ (Б)'!AB50/'Балансы СТ (Б)'!$AB$42</f>
        <v>0</v>
      </c>
      <c r="S66" s="1430">
        <f>$S$63*'Балансы СТ (Б)'!AC50</f>
        <v>0</v>
      </c>
      <c r="T66" s="1015">
        <f t="shared" si="0"/>
        <v>0</v>
      </c>
    </row>
    <row r="67" spans="1:21" s="827" customFormat="1" ht="66" customHeight="1" thickBot="1" x14ac:dyDescent="0.35">
      <c r="A67" s="864"/>
      <c r="E67" s="864"/>
      <c r="I67" s="864"/>
      <c r="L67" s="813"/>
      <c r="P67" s="864" t="s">
        <v>176</v>
      </c>
      <c r="Q67" s="887" t="s">
        <v>231</v>
      </c>
      <c r="R67" s="1440">
        <f>$R$54*'Балансы СТ (Б)'!AB51/'Балансы СТ (Б)'!$AB$42</f>
        <v>0</v>
      </c>
      <c r="S67" s="1430">
        <f>$S$63*'Балансы СТ (Б)'!AC51</f>
        <v>0</v>
      </c>
      <c r="T67" s="1015">
        <f t="shared" si="0"/>
        <v>0</v>
      </c>
    </row>
    <row r="68" spans="1:21" s="827" customFormat="1" ht="51" customHeight="1" thickTop="1" thickBot="1" x14ac:dyDescent="0.35">
      <c r="A68" s="864"/>
      <c r="E68" s="864"/>
      <c r="F68" s="981"/>
      <c r="G68" s="982"/>
      <c r="H68" s="2259" t="s">
        <v>517</v>
      </c>
      <c r="I68" s="2260"/>
      <c r="J68" s="2261"/>
      <c r="L68" s="813"/>
      <c r="P68" s="864" t="s">
        <v>177</v>
      </c>
      <c r="Q68" s="887" t="s">
        <v>232</v>
      </c>
      <c r="R68" s="1440">
        <f>$R$54*'Балансы СТ (Б)'!AB52/'Балансы СТ (Б)'!$AB$42</f>
        <v>1804.5736103978361</v>
      </c>
      <c r="S68" s="1430">
        <f>$S$63*'Балансы СТ (Б)'!AC52</f>
        <v>37.583978340889246</v>
      </c>
      <c r="T68" s="1015">
        <f t="shared" si="0"/>
        <v>1842.1575887387253</v>
      </c>
      <c r="U68" s="1028"/>
    </row>
    <row r="69" spans="1:21" s="827" customFormat="1" ht="19.5" thickBot="1" x14ac:dyDescent="0.35">
      <c r="A69" s="864"/>
      <c r="E69" s="864"/>
      <c r="F69" s="2262"/>
      <c r="G69" s="2263"/>
      <c r="H69" s="441"/>
      <c r="I69" s="441"/>
      <c r="J69" s="983"/>
      <c r="L69" s="813"/>
      <c r="P69" s="864"/>
      <c r="Q69" s="870" t="s">
        <v>250</v>
      </c>
      <c r="R69" s="1068">
        <f>SUM(R70:R73)</f>
        <v>9022.8680519891786</v>
      </c>
      <c r="S69" s="1430">
        <f>$S$63*'Балансы СТ (Б)'!AC53</f>
        <v>187.9198917044462</v>
      </c>
      <c r="T69" s="1015">
        <f t="shared" si="0"/>
        <v>9210.7879436936255</v>
      </c>
    </row>
    <row r="70" spans="1:21" s="827" customFormat="1" ht="27.75" thickBot="1" x14ac:dyDescent="0.35">
      <c r="A70" s="864"/>
      <c r="E70" s="864"/>
      <c r="F70" s="984"/>
      <c r="G70" s="441"/>
      <c r="H70" s="985"/>
      <c r="I70" s="985"/>
      <c r="J70" s="986"/>
      <c r="L70" s="813"/>
      <c r="P70" s="864" t="s">
        <v>178</v>
      </c>
      <c r="Q70" s="987" t="s">
        <v>225</v>
      </c>
      <c r="R70" s="1068">
        <f>$R$54*'Балансы СТ (Б)'!AB54/'Балансы СТ (Б)'!$AB$42</f>
        <v>0</v>
      </c>
      <c r="S70" s="1430">
        <f>$S$63*'Балансы СТ (Б)'!AC54</f>
        <v>0</v>
      </c>
      <c r="T70" s="1015">
        <f t="shared" si="0"/>
        <v>0</v>
      </c>
    </row>
    <row r="71" spans="1:21" s="827" customFormat="1" ht="40.5" thickBot="1" x14ac:dyDescent="0.35">
      <c r="A71" s="864"/>
      <c r="E71" s="864"/>
      <c r="F71" s="984"/>
      <c r="G71" s="441"/>
      <c r="H71" s="988"/>
      <c r="I71" s="988"/>
      <c r="J71" s="989"/>
      <c r="L71" s="813"/>
      <c r="P71" s="864" t="s">
        <v>179</v>
      </c>
      <c r="Q71" s="987" t="s">
        <v>226</v>
      </c>
      <c r="R71" s="1440">
        <f>$R$54*'Балансы СТ (Б)'!AB55/'Балансы СТ (Б)'!$AB$42</f>
        <v>0</v>
      </c>
      <c r="S71" s="1430">
        <f>$S$63*'Балансы СТ (Б)'!AC55</f>
        <v>0</v>
      </c>
      <c r="T71" s="1015">
        <f t="shared" si="0"/>
        <v>0</v>
      </c>
    </row>
    <row r="72" spans="1:21" s="827" customFormat="1" ht="40.5" thickBot="1" x14ac:dyDescent="0.35">
      <c r="A72" s="864"/>
      <c r="E72" s="864"/>
      <c r="F72" s="984"/>
      <c r="G72" s="441"/>
      <c r="H72" s="988"/>
      <c r="I72" s="988"/>
      <c r="J72" s="989"/>
      <c r="L72" s="813"/>
      <c r="P72" s="864" t="s">
        <v>271</v>
      </c>
      <c r="Q72" s="987" t="s">
        <v>227</v>
      </c>
      <c r="R72" s="1440">
        <f>$R$54*'Балансы СТ (Б)'!AB56/'Балансы СТ (Б)'!$AB$42</f>
        <v>1127.8585064986473</v>
      </c>
      <c r="S72" s="1430">
        <f>$S$63*'Балансы СТ (Б)'!AC56</f>
        <v>23.489986463055775</v>
      </c>
      <c r="T72" s="1015">
        <f t="shared" si="0"/>
        <v>1151.3484929617032</v>
      </c>
      <c r="U72" s="1028"/>
    </row>
    <row r="73" spans="1:21" s="827" customFormat="1" ht="27.75" thickBot="1" x14ac:dyDescent="0.35">
      <c r="A73" s="864"/>
      <c r="E73" s="864"/>
      <c r="F73" s="984"/>
      <c r="G73" s="441"/>
      <c r="H73" s="988"/>
      <c r="I73" s="988"/>
      <c r="J73" s="989"/>
      <c r="L73" s="813"/>
      <c r="P73" s="864" t="s">
        <v>272</v>
      </c>
      <c r="Q73" s="990" t="s">
        <v>228</v>
      </c>
      <c r="R73" s="1440">
        <f>$R$54*'Балансы СТ (Б)'!AB57/'Балансы СТ (Б)'!$AB$42</f>
        <v>7895.0095454905322</v>
      </c>
      <c r="S73" s="1430">
        <f>$S$63*'Балансы СТ (Б)'!AC57</f>
        <v>164.42990524139046</v>
      </c>
      <c r="T73" s="1015">
        <f t="shared" si="0"/>
        <v>8059.439450731923</v>
      </c>
      <c r="U73" s="1069"/>
    </row>
    <row r="74" spans="1:21" s="827" customFormat="1" ht="23.25" x14ac:dyDescent="0.3">
      <c r="A74" s="864"/>
      <c r="E74" s="864"/>
      <c r="F74" s="984"/>
      <c r="G74" s="441"/>
      <c r="H74" s="988"/>
      <c r="I74" s="988"/>
      <c r="J74" s="989"/>
      <c r="L74" s="813"/>
      <c r="P74" s="864" t="s">
        <v>180</v>
      </c>
      <c r="Q74" s="823" t="s">
        <v>251</v>
      </c>
      <c r="R74" s="1029">
        <f>R76</f>
        <v>25410.347324791146</v>
      </c>
      <c r="S74" s="1430" t="s">
        <v>158</v>
      </c>
      <c r="T74" s="1015">
        <f t="shared" si="0"/>
        <v>25410.347324791146</v>
      </c>
    </row>
    <row r="75" spans="1:21" s="827" customFormat="1" ht="23.25" x14ac:dyDescent="0.3">
      <c r="A75" s="864"/>
      <c r="E75" s="864"/>
      <c r="F75" s="984"/>
      <c r="G75" s="441"/>
      <c r="H75" s="988"/>
      <c r="I75" s="988"/>
      <c r="J75" s="989"/>
      <c r="L75" s="813"/>
      <c r="P75" s="864"/>
      <c r="Q75" s="973" t="s">
        <v>129</v>
      </c>
      <c r="R75" s="1010"/>
      <c r="S75" s="1430" t="s">
        <v>158</v>
      </c>
      <c r="T75" s="1015">
        <f t="shared" si="0"/>
        <v>0</v>
      </c>
    </row>
    <row r="76" spans="1:21" s="827" customFormat="1" ht="24" thickBot="1" x14ac:dyDescent="0.35">
      <c r="A76" s="864"/>
      <c r="E76" s="864"/>
      <c r="F76" s="991"/>
      <c r="G76" s="992"/>
      <c r="H76" s="993"/>
      <c r="I76" s="993"/>
      <c r="J76" s="994"/>
      <c r="L76" s="813"/>
      <c r="P76" s="864" t="s">
        <v>13</v>
      </c>
      <c r="Q76" s="875" t="s">
        <v>248</v>
      </c>
      <c r="R76" s="1060">
        <f>R77</f>
        <v>25410.347324791146</v>
      </c>
      <c r="S76" s="1430" t="s">
        <v>158</v>
      </c>
      <c r="T76" s="1015">
        <f>SUM(R76:S76)</f>
        <v>25410.347324791146</v>
      </c>
    </row>
    <row r="77" spans="1:21" s="827" customFormat="1" ht="28.5" thickTop="1" thickBot="1" x14ac:dyDescent="0.35">
      <c r="A77" s="864"/>
      <c r="E77" s="864"/>
      <c r="I77" s="864"/>
      <c r="L77" s="813"/>
      <c r="P77" s="864" t="s">
        <v>273</v>
      </c>
      <c r="Q77" s="979" t="s">
        <v>234</v>
      </c>
      <c r="R77" s="1068">
        <f>$R$54*'Балансы СТ (Б)'!AB60/'Балансы СТ (Б)'!$AB$42</f>
        <v>25410.347324791146</v>
      </c>
      <c r="S77" s="1430" t="s">
        <v>158</v>
      </c>
      <c r="T77" s="1015">
        <f>SUM(R77:S77)</f>
        <v>25410.347324791146</v>
      </c>
      <c r="U77" s="1070"/>
    </row>
    <row r="78" spans="1:21" s="827" customFormat="1" x14ac:dyDescent="0.25">
      <c r="A78" s="864"/>
      <c r="E78" s="864"/>
      <c r="I78" s="864"/>
      <c r="L78" s="813"/>
      <c r="P78" s="864"/>
      <c r="R78" s="858"/>
      <c r="S78" s="858"/>
      <c r="T78" s="858"/>
    </row>
    <row r="79" spans="1:21" s="827" customFormat="1" x14ac:dyDescent="0.25">
      <c r="A79" s="864"/>
      <c r="E79" s="864"/>
      <c r="I79" s="864"/>
      <c r="L79" s="813"/>
      <c r="P79" s="864"/>
      <c r="R79" s="858"/>
      <c r="S79" s="858"/>
      <c r="T79" s="858"/>
    </row>
  </sheetData>
  <sheetProtection algorithmName="SHA-512" hashValue="LENBSv1HBW11vtFiRUsgCLwL3m3s1Vc7oFYAfxKPUHbpHG35SzkZm4ar2wBVj9B+N2n82dp/r6XMKxKRAOKN1Q==" saltValue="VUcC77nSg2o9Hz1o1pLO+w==" spinCount="100000" sheet="1" objects="1" scenarios="1"/>
  <mergeCells count="5">
    <mergeCell ref="F69:G69"/>
    <mergeCell ref="B3:F3"/>
    <mergeCell ref="F20:F21"/>
    <mergeCell ref="F42:F43"/>
    <mergeCell ref="H68:J68"/>
  </mergeCells>
  <pageMargins left="0.23622047244094488" right="0.23622047244094488" top="0.19685039370078741" bottom="0.19685039370078741" header="0.31496062992125984" footer="0.31496062992125984"/>
  <pageSetup paperSize="9" scale="16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N13"/>
  <sheetViews>
    <sheetView workbookViewId="0">
      <selection activeCell="K20" sqref="K20"/>
    </sheetView>
  </sheetViews>
  <sheetFormatPr defaultRowHeight="15" x14ac:dyDescent="0.25"/>
  <cols>
    <col min="9" max="17" width="23.85546875" customWidth="1"/>
  </cols>
  <sheetData>
    <row r="2" spans="9:14" x14ac:dyDescent="0.25">
      <c r="I2" s="1107" t="s">
        <v>743</v>
      </c>
      <c r="J2" s="1107" t="s">
        <v>744</v>
      </c>
      <c r="K2" s="1107" t="s">
        <v>745</v>
      </c>
      <c r="L2" s="1107" t="s">
        <v>746</v>
      </c>
      <c r="M2" s="1107" t="s">
        <v>747</v>
      </c>
      <c r="N2" s="1108"/>
    </row>
    <row r="3" spans="9:14" ht="30" x14ac:dyDescent="0.25">
      <c r="I3" s="1107">
        <v>246</v>
      </c>
      <c r="J3" s="1107" t="s">
        <v>748</v>
      </c>
      <c r="K3" s="1107" t="s">
        <v>749</v>
      </c>
      <c r="L3" s="1107" t="s">
        <v>750</v>
      </c>
      <c r="M3" s="1107" t="s">
        <v>751</v>
      </c>
      <c r="N3" s="1107" t="s">
        <v>752</v>
      </c>
    </row>
    <row r="5" spans="9:14" x14ac:dyDescent="0.25">
      <c r="I5" s="1106">
        <v>238</v>
      </c>
      <c r="J5" s="1106" t="s">
        <v>753</v>
      </c>
      <c r="K5" s="1106" t="s">
        <v>754</v>
      </c>
      <c r="L5" s="1106"/>
      <c r="M5" s="1106" t="s">
        <v>755</v>
      </c>
    </row>
    <row r="8" spans="9:14" x14ac:dyDescent="0.25">
      <c r="I8" s="1106">
        <v>232</v>
      </c>
      <c r="J8" s="1106" t="s">
        <v>756</v>
      </c>
      <c r="K8" s="1106" t="s">
        <v>757</v>
      </c>
      <c r="L8" s="1106"/>
      <c r="M8" s="1106" t="s">
        <v>758</v>
      </c>
      <c r="N8" s="1106"/>
    </row>
    <row r="9" spans="9:14" x14ac:dyDescent="0.25">
      <c r="I9" s="1106">
        <v>233</v>
      </c>
      <c r="J9" s="1106" t="s">
        <v>759</v>
      </c>
      <c r="K9" s="1106" t="s">
        <v>735</v>
      </c>
      <c r="L9" s="1106"/>
      <c r="M9" s="1106" t="s">
        <v>760</v>
      </c>
      <c r="N9" s="1106"/>
    </row>
    <row r="10" spans="9:14" x14ac:dyDescent="0.25">
      <c r="I10" s="1106">
        <v>234</v>
      </c>
      <c r="J10" s="1106" t="s">
        <v>761</v>
      </c>
      <c r="K10" s="1106" t="s">
        <v>762</v>
      </c>
      <c r="L10" s="1106"/>
      <c r="M10" s="1106" t="s">
        <v>763</v>
      </c>
      <c r="N10" s="1106"/>
    </row>
    <row r="11" spans="9:14" x14ac:dyDescent="0.25">
      <c r="I11" s="1106">
        <v>235</v>
      </c>
      <c r="J11" s="1106" t="s">
        <v>764</v>
      </c>
      <c r="K11" s="1106" t="s">
        <v>765</v>
      </c>
      <c r="L11" s="1106"/>
      <c r="M11" s="1106" t="s">
        <v>766</v>
      </c>
      <c r="N11" s="1106"/>
    </row>
    <row r="12" spans="9:14" x14ac:dyDescent="0.25">
      <c r="I12" s="1106">
        <v>236</v>
      </c>
      <c r="J12" s="1106" t="s">
        <v>767</v>
      </c>
      <c r="K12" s="1106" t="s">
        <v>768</v>
      </c>
      <c r="L12" s="1106"/>
      <c r="M12" s="1106" t="s">
        <v>769</v>
      </c>
      <c r="N12" s="1106"/>
    </row>
    <row r="13" spans="9:14" x14ac:dyDescent="0.25">
      <c r="I13" s="1106">
        <v>237</v>
      </c>
      <c r="J13" s="1106" t="s">
        <v>770</v>
      </c>
      <c r="K13" s="1106" t="s">
        <v>771</v>
      </c>
      <c r="L13" s="1106"/>
      <c r="M13" s="1106" t="s">
        <v>772</v>
      </c>
      <c r="N13" s="110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3"/>
  <sheetViews>
    <sheetView workbookViewId="0">
      <selection activeCell="F32" sqref="F32"/>
    </sheetView>
  </sheetViews>
  <sheetFormatPr defaultRowHeight="15" x14ac:dyDescent="0.25"/>
  <sheetData>
    <row r="1" spans="1:11" ht="36.75" customHeight="1" thickBot="1" x14ac:dyDescent="0.3">
      <c r="A1" s="1759" t="s">
        <v>665</v>
      </c>
      <c r="B1" s="1759"/>
      <c r="C1" s="1759"/>
      <c r="D1" s="1759"/>
      <c r="E1" s="1759"/>
      <c r="F1" s="1759"/>
      <c r="G1" s="1759"/>
      <c r="H1" s="1759"/>
      <c r="I1" s="1759"/>
      <c r="J1" s="1759"/>
    </row>
    <row r="2" spans="1:11" ht="15.75" thickTop="1" x14ac:dyDescent="0.25">
      <c r="A2" s="201"/>
      <c r="B2" s="202"/>
      <c r="C2" s="202"/>
      <c r="D2" s="202"/>
      <c r="E2" s="202"/>
      <c r="F2" s="202"/>
      <c r="G2" s="202"/>
      <c r="H2" s="202"/>
      <c r="I2" s="202"/>
      <c r="J2" s="203"/>
      <c r="K2" s="204"/>
    </row>
    <row r="3" spans="1:11" x14ac:dyDescent="0.25">
      <c r="A3" s="205"/>
      <c r="B3" s="206"/>
      <c r="C3" s="206"/>
      <c r="D3" s="206"/>
      <c r="E3" s="206"/>
      <c r="F3" s="206"/>
      <c r="G3" s="206"/>
      <c r="H3" s="206"/>
      <c r="I3" s="206"/>
      <c r="J3" s="207"/>
      <c r="K3" s="204"/>
    </row>
    <row r="4" spans="1:11" x14ac:dyDescent="0.25">
      <c r="A4" s="205"/>
      <c r="B4" s="206"/>
      <c r="C4" s="206"/>
      <c r="D4" s="206"/>
      <c r="E4" s="206"/>
      <c r="F4" s="206"/>
      <c r="G4" s="206"/>
      <c r="H4" s="206"/>
      <c r="I4" s="206"/>
      <c r="J4" s="207"/>
      <c r="K4" s="204"/>
    </row>
    <row r="5" spans="1:11" x14ac:dyDescent="0.25">
      <c r="A5" s="205"/>
      <c r="B5" s="206"/>
      <c r="C5" s="206"/>
      <c r="D5" s="206"/>
      <c r="E5" s="206"/>
      <c r="F5" s="206"/>
      <c r="G5" s="206"/>
      <c r="H5" s="206"/>
      <c r="I5" s="206"/>
      <c r="J5" s="207"/>
      <c r="K5" s="204"/>
    </row>
    <row r="6" spans="1:11" x14ac:dyDescent="0.25">
      <c r="A6" s="205"/>
      <c r="B6" s="206"/>
      <c r="C6" s="206"/>
      <c r="D6" s="206"/>
      <c r="E6" s="206"/>
      <c r="F6" s="206"/>
      <c r="G6" s="206"/>
      <c r="H6" s="206"/>
      <c r="I6" s="206"/>
      <c r="J6" s="207"/>
      <c r="K6" s="204"/>
    </row>
    <row r="7" spans="1:11" x14ac:dyDescent="0.25">
      <c r="A7" s="205"/>
      <c r="B7" s="206"/>
      <c r="C7" s="206"/>
      <c r="D7" s="206"/>
      <c r="E7" s="206"/>
      <c r="F7" s="206"/>
      <c r="G7" s="206"/>
      <c r="H7" s="206"/>
      <c r="I7" s="206"/>
      <c r="J7" s="207"/>
      <c r="K7" s="204"/>
    </row>
    <row r="8" spans="1:11" x14ac:dyDescent="0.25">
      <c r="A8" s="205"/>
      <c r="B8" s="206"/>
      <c r="C8" s="206"/>
      <c r="D8" s="206"/>
      <c r="E8" s="206"/>
      <c r="F8" s="206"/>
      <c r="G8" s="206"/>
      <c r="H8" s="206"/>
      <c r="I8" s="206"/>
      <c r="J8" s="207"/>
      <c r="K8" s="204"/>
    </row>
    <row r="9" spans="1:11" x14ac:dyDescent="0.25">
      <c r="A9" s="205"/>
      <c r="B9" s="206"/>
      <c r="C9" s="206"/>
      <c r="D9" s="206"/>
      <c r="E9" s="206"/>
      <c r="F9" s="206"/>
      <c r="G9" s="206"/>
      <c r="H9" s="206"/>
      <c r="I9" s="206"/>
      <c r="J9" s="207"/>
      <c r="K9" s="204"/>
    </row>
    <row r="10" spans="1:11" x14ac:dyDescent="0.25">
      <c r="A10" s="205"/>
      <c r="B10" s="206"/>
      <c r="C10" s="206"/>
      <c r="D10" s="206"/>
      <c r="E10" s="206"/>
      <c r="F10" s="206"/>
      <c r="G10" s="206"/>
      <c r="H10" s="206"/>
      <c r="I10" s="206"/>
      <c r="J10" s="207"/>
      <c r="K10" s="204"/>
    </row>
    <row r="11" spans="1:11" x14ac:dyDescent="0.25">
      <c r="A11" s="205"/>
      <c r="B11" s="206"/>
      <c r="C11" s="206"/>
      <c r="D11" s="206"/>
      <c r="E11" s="206"/>
      <c r="F11" s="206"/>
      <c r="G11" s="206"/>
      <c r="H11" s="206"/>
      <c r="I11" s="206"/>
      <c r="J11" s="207"/>
      <c r="K11" s="204"/>
    </row>
    <row r="12" spans="1:11" ht="15.75" thickBot="1" x14ac:dyDescent="0.3">
      <c r="A12" s="208"/>
      <c r="B12" s="209"/>
      <c r="C12" s="209"/>
      <c r="D12" s="209"/>
      <c r="E12" s="209"/>
      <c r="F12" s="209"/>
      <c r="G12" s="209"/>
      <c r="H12" s="209"/>
      <c r="I12" s="209"/>
      <c r="J12" s="210"/>
      <c r="K12" s="204"/>
    </row>
    <row r="13" spans="1:11" ht="15.75" thickTop="1" x14ac:dyDescent="0.25"/>
  </sheetData>
  <sheetProtection selectLockedCells="1" selectUnlockedCells="1"/>
  <mergeCells count="1">
    <mergeCell ref="A1:J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7"/>
  <sheetViews>
    <sheetView workbookViewId="0">
      <selection activeCell="S16" sqref="S16"/>
    </sheetView>
  </sheetViews>
  <sheetFormatPr defaultRowHeight="15" x14ac:dyDescent="0.25"/>
  <cols>
    <col min="2" max="2" width="64.7109375" customWidth="1"/>
    <col min="3" max="8" width="11.42578125" customWidth="1"/>
  </cols>
  <sheetData>
    <row r="1" spans="1:8" ht="28.5" customHeight="1" thickBot="1" x14ac:dyDescent="0.3">
      <c r="B1" s="215" t="s">
        <v>666</v>
      </c>
    </row>
    <row r="2" spans="1:8" ht="15.75" thickTop="1" x14ac:dyDescent="0.25">
      <c r="B2" s="1760" t="s">
        <v>642</v>
      </c>
      <c r="C2" s="1762" t="s">
        <v>643</v>
      </c>
      <c r="D2" s="1762"/>
      <c r="E2" s="1762"/>
      <c r="F2" s="1762"/>
      <c r="G2" s="1762"/>
      <c r="H2" s="1763"/>
    </row>
    <row r="3" spans="1:8" ht="28.5" customHeight="1" x14ac:dyDescent="0.25">
      <c r="A3" s="186"/>
      <c r="B3" s="1761"/>
      <c r="C3" s="217" t="s">
        <v>668</v>
      </c>
      <c r="D3" s="218" t="s">
        <v>669</v>
      </c>
      <c r="E3" s="218" t="s">
        <v>670</v>
      </c>
      <c r="F3" s="218" t="s">
        <v>383</v>
      </c>
      <c r="G3" s="218" t="s">
        <v>382</v>
      </c>
      <c r="H3" s="219" t="s">
        <v>381</v>
      </c>
    </row>
    <row r="4" spans="1:8" ht="20.25" customHeight="1" x14ac:dyDescent="0.25">
      <c r="A4" s="186"/>
      <c r="B4" s="1764" t="s">
        <v>387</v>
      </c>
      <c r="C4" s="1765"/>
      <c r="D4" s="1765"/>
      <c r="E4" s="1765"/>
      <c r="F4" s="1765"/>
      <c r="G4" s="1765"/>
      <c r="H4" s="1766"/>
    </row>
    <row r="5" spans="1:8" x14ac:dyDescent="0.25">
      <c r="A5" s="186"/>
      <c r="B5" s="187" t="s">
        <v>380</v>
      </c>
      <c r="C5" s="55"/>
      <c r="D5" s="55"/>
      <c r="E5" s="43"/>
      <c r="F5" s="43"/>
      <c r="G5" s="43"/>
      <c r="H5" s="188"/>
    </row>
    <row r="6" spans="1:8" ht="15.75" x14ac:dyDescent="0.25">
      <c r="A6" s="186"/>
      <c r="B6" s="189" t="s">
        <v>366</v>
      </c>
      <c r="C6" s="50"/>
      <c r="D6" s="50"/>
      <c r="E6" s="49"/>
      <c r="F6" s="49"/>
      <c r="G6" s="49"/>
      <c r="H6" s="216" t="s">
        <v>514</v>
      </c>
    </row>
    <row r="7" spans="1:8" ht="15.75" x14ac:dyDescent="0.25">
      <c r="A7" s="186"/>
      <c r="B7" s="189" t="s">
        <v>365</v>
      </c>
      <c r="C7" s="50"/>
      <c r="D7" s="50"/>
      <c r="E7" s="49"/>
      <c r="F7" s="49"/>
      <c r="G7" s="49"/>
      <c r="H7" s="216" t="s">
        <v>514</v>
      </c>
    </row>
    <row r="8" spans="1:8" x14ac:dyDescent="0.25">
      <c r="A8" s="186"/>
      <c r="B8" s="187" t="s">
        <v>379</v>
      </c>
      <c r="C8" s="55"/>
      <c r="D8" s="55"/>
      <c r="E8" s="55"/>
      <c r="F8" s="55"/>
      <c r="G8" s="55"/>
      <c r="H8" s="190"/>
    </row>
    <row r="9" spans="1:8" ht="15.75" x14ac:dyDescent="0.25">
      <c r="A9" s="186"/>
      <c r="B9" s="189" t="s">
        <v>367</v>
      </c>
      <c r="C9" s="50"/>
      <c r="D9" s="49"/>
      <c r="E9" s="49"/>
      <c r="F9" s="49"/>
      <c r="G9" s="49"/>
      <c r="H9" s="216" t="s">
        <v>514</v>
      </c>
    </row>
    <row r="10" spans="1:8" ht="15.75" x14ac:dyDescent="0.25">
      <c r="A10" s="186"/>
      <c r="B10" s="189" t="s">
        <v>366</v>
      </c>
      <c r="C10" s="50"/>
      <c r="D10" s="49"/>
      <c r="E10" s="49"/>
      <c r="F10" s="49"/>
      <c r="G10" s="49"/>
      <c r="H10" s="216" t="s">
        <v>514</v>
      </c>
    </row>
    <row r="11" spans="1:8" ht="15.75" x14ac:dyDescent="0.25">
      <c r="A11" s="186"/>
      <c r="B11" s="189" t="s">
        <v>365</v>
      </c>
      <c r="C11" s="50"/>
      <c r="D11" s="49"/>
      <c r="E11" s="49"/>
      <c r="F11" s="49"/>
      <c r="G11" s="49"/>
      <c r="H11" s="216" t="s">
        <v>514</v>
      </c>
    </row>
    <row r="12" spans="1:8" ht="24" x14ac:dyDescent="0.25">
      <c r="A12" s="186"/>
      <c r="B12" s="187" t="s">
        <v>378</v>
      </c>
      <c r="C12" s="55"/>
      <c r="D12" s="55"/>
      <c r="E12" s="43"/>
      <c r="F12" s="55"/>
      <c r="G12" s="43"/>
      <c r="H12" s="190"/>
    </row>
    <row r="13" spans="1:8" ht="15.75" x14ac:dyDescent="0.25">
      <c r="A13" s="186"/>
      <c r="B13" s="189" t="s">
        <v>367</v>
      </c>
      <c r="C13" s="216" t="s">
        <v>514</v>
      </c>
      <c r="D13" s="49"/>
      <c r="E13" s="49"/>
      <c r="F13" s="49"/>
      <c r="G13" s="49"/>
      <c r="H13" s="191"/>
    </row>
    <row r="14" spans="1:8" ht="15.75" x14ac:dyDescent="0.25">
      <c r="A14" s="186"/>
      <c r="B14" s="189" t="s">
        <v>366</v>
      </c>
      <c r="C14" s="216" t="s">
        <v>514</v>
      </c>
      <c r="D14" s="49"/>
      <c r="E14" s="49"/>
      <c r="F14" s="49"/>
      <c r="G14" s="49"/>
      <c r="H14" s="191"/>
    </row>
    <row r="15" spans="1:8" ht="15.75" x14ac:dyDescent="0.25">
      <c r="A15" s="186"/>
      <c r="B15" s="189" t="s">
        <v>365</v>
      </c>
      <c r="C15" s="216" t="s">
        <v>514</v>
      </c>
      <c r="D15" s="49"/>
      <c r="E15" s="49"/>
      <c r="F15" s="49"/>
      <c r="G15" s="49"/>
      <c r="H15" s="191"/>
    </row>
    <row r="16" spans="1:8" ht="24" x14ac:dyDescent="0.25">
      <c r="A16" s="186"/>
      <c r="B16" s="187" t="s">
        <v>377</v>
      </c>
      <c r="C16" s="55"/>
      <c r="D16" s="55"/>
      <c r="E16" s="43"/>
      <c r="F16" s="55"/>
      <c r="G16" s="43"/>
      <c r="H16" s="190"/>
    </row>
    <row r="17" spans="1:8" ht="15.75" x14ac:dyDescent="0.25">
      <c r="A17" s="186"/>
      <c r="B17" s="189" t="s">
        <v>367</v>
      </c>
      <c r="C17" s="50"/>
      <c r="D17" s="216" t="s">
        <v>514</v>
      </c>
      <c r="E17" s="49"/>
      <c r="F17" s="49"/>
      <c r="G17" s="49"/>
      <c r="H17" s="191"/>
    </row>
    <row r="18" spans="1:8" ht="15.75" x14ac:dyDescent="0.25">
      <c r="A18" s="186"/>
      <c r="B18" s="189" t="s">
        <v>366</v>
      </c>
      <c r="C18" s="50"/>
      <c r="D18" s="216" t="s">
        <v>514</v>
      </c>
      <c r="E18" s="49"/>
      <c r="F18" s="49"/>
      <c r="G18" s="49"/>
      <c r="H18" s="191"/>
    </row>
    <row r="19" spans="1:8" ht="15.75" x14ac:dyDescent="0.25">
      <c r="A19" s="186"/>
      <c r="B19" s="189" t="s">
        <v>365</v>
      </c>
      <c r="C19" s="50"/>
      <c r="D19" s="216" t="s">
        <v>514</v>
      </c>
      <c r="E19" s="49"/>
      <c r="F19" s="49"/>
      <c r="G19" s="49"/>
      <c r="H19" s="191"/>
    </row>
    <row r="20" spans="1:8" x14ac:dyDescent="0.25">
      <c r="A20" s="186"/>
      <c r="B20" s="187" t="s">
        <v>376</v>
      </c>
      <c r="C20" s="55"/>
      <c r="D20" s="55"/>
      <c r="E20" s="55"/>
      <c r="F20" s="55"/>
      <c r="G20" s="55"/>
      <c r="H20" s="190"/>
    </row>
    <row r="21" spans="1:8" ht="15.75" x14ac:dyDescent="0.25">
      <c r="A21" s="186"/>
      <c r="B21" s="189" t="s">
        <v>367</v>
      </c>
      <c r="C21" s="50"/>
      <c r="D21" s="49"/>
      <c r="E21" s="49"/>
      <c r="F21" s="49"/>
      <c r="G21" s="49"/>
      <c r="H21" s="216" t="s">
        <v>514</v>
      </c>
    </row>
    <row r="22" spans="1:8" ht="15.75" x14ac:dyDescent="0.25">
      <c r="A22" s="186"/>
      <c r="B22" s="189" t="s">
        <v>366</v>
      </c>
      <c r="C22" s="50"/>
      <c r="D22" s="49"/>
      <c r="E22" s="49"/>
      <c r="F22" s="49"/>
      <c r="G22" s="49"/>
      <c r="H22" s="216" t="s">
        <v>514</v>
      </c>
    </row>
    <row r="23" spans="1:8" ht="15.75" x14ac:dyDescent="0.25">
      <c r="A23" s="186"/>
      <c r="B23" s="189" t="s">
        <v>365</v>
      </c>
      <c r="C23" s="50"/>
      <c r="D23" s="49"/>
      <c r="E23" s="49"/>
      <c r="F23" s="49"/>
      <c r="G23" s="49"/>
      <c r="H23" s="216" t="s">
        <v>514</v>
      </c>
    </row>
    <row r="24" spans="1:8" x14ac:dyDescent="0.25">
      <c r="A24" s="186"/>
      <c r="B24" s="187" t="s">
        <v>375</v>
      </c>
      <c r="C24" s="55"/>
      <c r="D24" s="55"/>
      <c r="E24" s="57"/>
      <c r="F24" s="55"/>
      <c r="G24" s="57"/>
      <c r="H24" s="190"/>
    </row>
    <row r="25" spans="1:8" ht="15.75" x14ac:dyDescent="0.25">
      <c r="A25" s="186"/>
      <c r="B25" s="189" t="s">
        <v>367</v>
      </c>
      <c r="C25" s="216" t="s">
        <v>514</v>
      </c>
      <c r="D25" s="49"/>
      <c r="E25" s="49"/>
      <c r="F25" s="49"/>
      <c r="G25" s="49"/>
      <c r="H25" s="191"/>
    </row>
    <row r="26" spans="1:8" ht="15.75" x14ac:dyDescent="0.25">
      <c r="A26" s="186"/>
      <c r="B26" s="189" t="s">
        <v>366</v>
      </c>
      <c r="C26" s="216" t="s">
        <v>514</v>
      </c>
      <c r="D26" s="49"/>
      <c r="E26" s="49"/>
      <c r="F26" s="49"/>
      <c r="G26" s="49"/>
      <c r="H26" s="191"/>
    </row>
    <row r="27" spans="1:8" ht="15.75" x14ac:dyDescent="0.25">
      <c r="A27" s="186"/>
      <c r="B27" s="189" t="s">
        <v>365</v>
      </c>
      <c r="C27" s="216" t="s">
        <v>514</v>
      </c>
      <c r="D27" s="49"/>
      <c r="E27" s="49"/>
      <c r="F27" s="49"/>
      <c r="G27" s="49"/>
      <c r="H27" s="191"/>
    </row>
    <row r="28" spans="1:8" x14ac:dyDescent="0.25">
      <c r="A28" s="186"/>
      <c r="B28" s="187" t="s">
        <v>16</v>
      </c>
      <c r="C28" s="55"/>
      <c r="D28" s="55"/>
      <c r="E28" s="57"/>
      <c r="F28" s="55"/>
      <c r="G28" s="57"/>
      <c r="H28" s="190"/>
    </row>
    <row r="29" spans="1:8" ht="15.75" x14ac:dyDescent="0.25">
      <c r="A29" s="186"/>
      <c r="B29" s="189" t="s">
        <v>367</v>
      </c>
      <c r="C29" s="50"/>
      <c r="D29" s="216" t="s">
        <v>514</v>
      </c>
      <c r="E29" s="49"/>
      <c r="F29" s="49"/>
      <c r="G29" s="49"/>
      <c r="H29" s="191"/>
    </row>
    <row r="30" spans="1:8" ht="15.75" x14ac:dyDescent="0.25">
      <c r="A30" s="186"/>
      <c r="B30" s="189" t="s">
        <v>366</v>
      </c>
      <c r="C30" s="50"/>
      <c r="D30" s="216" t="s">
        <v>514</v>
      </c>
      <c r="E30" s="49"/>
      <c r="F30" s="49"/>
      <c r="G30" s="49"/>
      <c r="H30" s="191"/>
    </row>
    <row r="31" spans="1:8" ht="15.75" x14ac:dyDescent="0.25">
      <c r="A31" s="186"/>
      <c r="B31" s="189" t="s">
        <v>365</v>
      </c>
      <c r="C31" s="50"/>
      <c r="D31" s="216" t="s">
        <v>514</v>
      </c>
      <c r="E31" s="49"/>
      <c r="F31" s="49"/>
      <c r="G31" s="49"/>
      <c r="H31" s="191"/>
    </row>
    <row r="32" spans="1:8" ht="15.75" x14ac:dyDescent="0.25">
      <c r="A32" s="186"/>
      <c r="B32" s="192" t="s">
        <v>682</v>
      </c>
      <c r="C32" s="50"/>
      <c r="D32" s="50"/>
      <c r="E32" s="216" t="s">
        <v>514</v>
      </c>
      <c r="F32" s="50"/>
      <c r="G32" s="49"/>
      <c r="H32" s="193"/>
    </row>
    <row r="33" spans="1:8" ht="15.75" x14ac:dyDescent="0.25">
      <c r="A33" s="186"/>
      <c r="B33" s="192" t="s">
        <v>681</v>
      </c>
      <c r="C33" s="50"/>
      <c r="D33" s="50"/>
      <c r="E33" s="216" t="s">
        <v>514</v>
      </c>
      <c r="F33" s="50"/>
      <c r="G33" s="49"/>
      <c r="H33" s="193"/>
    </row>
    <row r="34" spans="1:8" ht="15.75" x14ac:dyDescent="0.25">
      <c r="A34" s="186"/>
      <c r="B34" s="192" t="s">
        <v>372</v>
      </c>
      <c r="C34" s="50"/>
      <c r="D34" s="50"/>
      <c r="E34" s="216" t="s">
        <v>514</v>
      </c>
      <c r="F34" s="50"/>
      <c r="G34" s="49"/>
      <c r="H34" s="193"/>
    </row>
    <row r="35" spans="1:8" ht="15.75" x14ac:dyDescent="0.25">
      <c r="A35" s="186"/>
      <c r="B35" s="194" t="s">
        <v>371</v>
      </c>
      <c r="C35" s="50"/>
      <c r="D35" s="50"/>
      <c r="E35" s="49"/>
      <c r="F35" s="216" t="s">
        <v>514</v>
      </c>
      <c r="G35" s="49"/>
      <c r="H35" s="193"/>
    </row>
    <row r="36" spans="1:8" x14ac:dyDescent="0.25">
      <c r="A36" s="186"/>
      <c r="B36" s="187" t="s">
        <v>370</v>
      </c>
      <c r="C36" s="55"/>
      <c r="D36" s="55"/>
      <c r="E36" s="57"/>
      <c r="F36" s="55"/>
      <c r="G36" s="57"/>
      <c r="H36" s="190"/>
    </row>
    <row r="37" spans="1:8" x14ac:dyDescent="0.25">
      <c r="A37" s="186"/>
      <c r="B37" s="189" t="s">
        <v>367</v>
      </c>
      <c r="C37" s="50"/>
      <c r="D37" s="49"/>
      <c r="E37" s="49"/>
      <c r="F37" s="49"/>
      <c r="G37" s="49"/>
      <c r="H37" s="191"/>
    </row>
    <row r="38" spans="1:8" ht="15.75" x14ac:dyDescent="0.25">
      <c r="A38" s="186"/>
      <c r="B38" s="189" t="s">
        <v>366</v>
      </c>
      <c r="C38" s="50"/>
      <c r="D38" s="49"/>
      <c r="E38" s="49"/>
      <c r="F38" s="216" t="s">
        <v>514</v>
      </c>
      <c r="G38" s="216" t="s">
        <v>514</v>
      </c>
      <c r="H38" s="191"/>
    </row>
    <row r="39" spans="1:8" ht="15.75" x14ac:dyDescent="0.25">
      <c r="A39" s="186"/>
      <c r="B39" s="189" t="s">
        <v>365</v>
      </c>
      <c r="C39" s="50"/>
      <c r="D39" s="49"/>
      <c r="E39" s="49"/>
      <c r="F39" s="216" t="s">
        <v>514</v>
      </c>
      <c r="G39" s="216" t="s">
        <v>514</v>
      </c>
      <c r="H39" s="191"/>
    </row>
    <row r="40" spans="1:8" x14ac:dyDescent="0.25">
      <c r="A40" s="186"/>
      <c r="B40" s="187" t="s">
        <v>369</v>
      </c>
      <c r="C40" s="55"/>
      <c r="D40" s="55"/>
      <c r="E40" s="57"/>
      <c r="F40" s="55"/>
      <c r="G40" s="57"/>
      <c r="H40" s="190"/>
    </row>
    <row r="41" spans="1:8" x14ac:dyDescent="0.25">
      <c r="A41" s="186"/>
      <c r="B41" s="189" t="s">
        <v>367</v>
      </c>
      <c r="C41" s="50"/>
      <c r="D41" s="49"/>
      <c r="E41" s="49"/>
      <c r="F41" s="49"/>
      <c r="G41" s="49"/>
      <c r="H41" s="191"/>
    </row>
    <row r="42" spans="1:8" ht="15.75" x14ac:dyDescent="0.25">
      <c r="A42" s="186"/>
      <c r="B42" s="189" t="s">
        <v>366</v>
      </c>
      <c r="C42" s="50"/>
      <c r="D42" s="49"/>
      <c r="E42" s="49"/>
      <c r="F42" s="216" t="s">
        <v>514</v>
      </c>
      <c r="G42" s="216" t="s">
        <v>514</v>
      </c>
      <c r="H42" s="191"/>
    </row>
    <row r="43" spans="1:8" ht="15.75" x14ac:dyDescent="0.25">
      <c r="A43" s="186"/>
      <c r="B43" s="189" t="s">
        <v>365</v>
      </c>
      <c r="C43" s="50"/>
      <c r="D43" s="49"/>
      <c r="E43" s="49"/>
      <c r="F43" s="216" t="s">
        <v>514</v>
      </c>
      <c r="G43" s="216" t="s">
        <v>514</v>
      </c>
      <c r="H43" s="191"/>
    </row>
    <row r="44" spans="1:8" ht="24" x14ac:dyDescent="0.25">
      <c r="A44" s="186"/>
      <c r="B44" s="187" t="s">
        <v>667</v>
      </c>
      <c r="C44" s="55"/>
      <c r="D44" s="55"/>
      <c r="E44" s="55"/>
      <c r="F44" s="55"/>
      <c r="G44" s="55"/>
      <c r="H44" s="190"/>
    </row>
    <row r="45" spans="1:8" x14ac:dyDescent="0.25">
      <c r="A45" s="186"/>
      <c r="B45" s="189" t="s">
        <v>367</v>
      </c>
      <c r="C45" s="50"/>
      <c r="D45" s="49"/>
      <c r="E45" s="49"/>
      <c r="F45" s="49"/>
      <c r="G45" s="49"/>
      <c r="H45" s="191"/>
    </row>
    <row r="46" spans="1:8" ht="15.75" x14ac:dyDescent="0.25">
      <c r="A46" s="186"/>
      <c r="B46" s="189" t="s">
        <v>366</v>
      </c>
      <c r="C46" s="50"/>
      <c r="D46" s="49"/>
      <c r="E46" s="49"/>
      <c r="F46" s="216" t="s">
        <v>514</v>
      </c>
      <c r="G46" s="216" t="s">
        <v>514</v>
      </c>
      <c r="H46" s="191"/>
    </row>
    <row r="47" spans="1:8" ht="15.75" x14ac:dyDescent="0.25">
      <c r="A47" s="186"/>
      <c r="B47" s="189" t="s">
        <v>365</v>
      </c>
      <c r="C47" s="50"/>
      <c r="D47" s="49"/>
      <c r="E47" s="49"/>
      <c r="F47" s="216" t="s">
        <v>514</v>
      </c>
      <c r="G47" s="216" t="s">
        <v>514</v>
      </c>
      <c r="H47" s="191"/>
    </row>
    <row r="48" spans="1:8" ht="15.75" x14ac:dyDescent="0.25">
      <c r="A48" s="186"/>
      <c r="B48" s="187" t="s">
        <v>626</v>
      </c>
      <c r="C48" s="43"/>
      <c r="D48" s="43"/>
      <c r="E48" s="43"/>
      <c r="F48" s="43"/>
      <c r="G48" s="43"/>
      <c r="H48" s="216" t="s">
        <v>514</v>
      </c>
    </row>
    <row r="49" spans="1:8" ht="21" customHeight="1" x14ac:dyDescent="0.25">
      <c r="A49" s="186"/>
      <c r="B49" s="1764" t="s">
        <v>363</v>
      </c>
      <c r="C49" s="1765"/>
      <c r="D49" s="1765"/>
      <c r="E49" s="1765"/>
      <c r="F49" s="1765"/>
      <c r="G49" s="1765"/>
      <c r="H49" s="1766"/>
    </row>
    <row r="50" spans="1:8" ht="15.75" x14ac:dyDescent="0.25">
      <c r="A50" s="186"/>
      <c r="B50" s="187" t="s">
        <v>362</v>
      </c>
      <c r="C50" s="38"/>
      <c r="D50" s="38"/>
      <c r="E50" s="38"/>
      <c r="F50" s="38"/>
      <c r="G50" s="38"/>
      <c r="H50" s="216" t="s">
        <v>514</v>
      </c>
    </row>
    <row r="51" spans="1:8" ht="15.75" x14ac:dyDescent="0.25">
      <c r="A51" s="186"/>
      <c r="B51" s="187" t="s">
        <v>361</v>
      </c>
      <c r="C51" s="32"/>
      <c r="D51" s="32"/>
      <c r="E51" s="32"/>
      <c r="F51" s="32"/>
      <c r="G51" s="32"/>
      <c r="H51" s="216" t="s">
        <v>514</v>
      </c>
    </row>
    <row r="52" spans="1:8" ht="15.75" x14ac:dyDescent="0.25">
      <c r="B52" s="187" t="s">
        <v>360</v>
      </c>
      <c r="C52" s="32"/>
      <c r="D52" s="32"/>
      <c r="E52" s="32"/>
      <c r="F52" s="32"/>
      <c r="G52" s="32"/>
      <c r="H52" s="216" t="s">
        <v>514</v>
      </c>
    </row>
    <row r="53" spans="1:8" ht="15.75" x14ac:dyDescent="0.25">
      <c r="B53" s="187" t="s">
        <v>359</v>
      </c>
      <c r="C53" s="32"/>
      <c r="D53" s="32"/>
      <c r="E53" s="32"/>
      <c r="F53" s="32"/>
      <c r="G53" s="32"/>
      <c r="H53" s="216" t="s">
        <v>514</v>
      </c>
    </row>
    <row r="54" spans="1:8" ht="15.75" x14ac:dyDescent="0.25">
      <c r="B54" s="187" t="s">
        <v>358</v>
      </c>
      <c r="C54" s="32"/>
      <c r="D54" s="32"/>
      <c r="E54" s="32"/>
      <c r="F54" s="32"/>
      <c r="G54" s="32"/>
      <c r="H54" s="216" t="s">
        <v>514</v>
      </c>
    </row>
    <row r="55" spans="1:8" ht="15.75" x14ac:dyDescent="0.25">
      <c r="B55" s="187" t="s">
        <v>357</v>
      </c>
      <c r="C55" s="32"/>
      <c r="D55" s="32"/>
      <c r="E55" s="32"/>
      <c r="F55" s="32"/>
      <c r="G55" s="32"/>
      <c r="H55" s="216" t="s">
        <v>514</v>
      </c>
    </row>
    <row r="56" spans="1:8" ht="24.75" thickBot="1" x14ac:dyDescent="0.3">
      <c r="B56" s="187" t="s">
        <v>683</v>
      </c>
      <c r="C56" s="195"/>
      <c r="D56" s="195"/>
      <c r="E56" s="195"/>
      <c r="F56" s="195"/>
      <c r="G56" s="195"/>
      <c r="H56" s="216" t="s">
        <v>514</v>
      </c>
    </row>
    <row r="57" spans="1:8" ht="15.75" thickTop="1" x14ac:dyDescent="0.25"/>
  </sheetData>
  <sheetProtection selectLockedCells="1" selectUnlockedCells="1"/>
  <mergeCells count="4">
    <mergeCell ref="B2:B3"/>
    <mergeCell ref="C2:H2"/>
    <mergeCell ref="B49:H49"/>
    <mergeCell ref="B4:H4"/>
  </mergeCells>
  <conditionalFormatting sqref="B17">
    <cfRule type="cellIs" dxfId="171" priority="1" operator="equal">
      <formula>0</formula>
    </cfRule>
  </conditionalFormatting>
  <conditionalFormatting sqref="B9:B11">
    <cfRule type="cellIs" dxfId="170" priority="16" operator="equal">
      <formula>0</formula>
    </cfRule>
  </conditionalFormatting>
  <conditionalFormatting sqref="B13:B15">
    <cfRule type="cellIs" dxfId="169" priority="15" operator="equal">
      <formula>0</formula>
    </cfRule>
  </conditionalFormatting>
  <conditionalFormatting sqref="B18:B19">
    <cfRule type="cellIs" dxfId="168" priority="14" operator="equal">
      <formula>0</formula>
    </cfRule>
  </conditionalFormatting>
  <conditionalFormatting sqref="B22:B23">
    <cfRule type="cellIs" dxfId="167" priority="13" operator="equal">
      <formula>0</formula>
    </cfRule>
  </conditionalFormatting>
  <conditionalFormatting sqref="B26:B27">
    <cfRule type="cellIs" dxfId="166" priority="12" operator="equal">
      <formula>0</formula>
    </cfRule>
  </conditionalFormatting>
  <conditionalFormatting sqref="B30:B31">
    <cfRule type="cellIs" dxfId="165" priority="11" operator="equal">
      <formula>0</formula>
    </cfRule>
  </conditionalFormatting>
  <conditionalFormatting sqref="B38:B39">
    <cfRule type="cellIs" dxfId="164" priority="10" operator="equal">
      <formula>0</formula>
    </cfRule>
  </conditionalFormatting>
  <conditionalFormatting sqref="B42:B43">
    <cfRule type="cellIs" dxfId="163" priority="9" operator="equal">
      <formula>0</formula>
    </cfRule>
  </conditionalFormatting>
  <conditionalFormatting sqref="B46:B47">
    <cfRule type="cellIs" dxfId="162" priority="8" operator="equal">
      <formula>0</formula>
    </cfRule>
  </conditionalFormatting>
  <conditionalFormatting sqref="B21">
    <cfRule type="cellIs" dxfId="161" priority="7" operator="equal">
      <formula>0</formula>
    </cfRule>
  </conditionalFormatting>
  <conditionalFormatting sqref="B25">
    <cfRule type="cellIs" dxfId="160" priority="6" operator="equal">
      <formula>0</formula>
    </cfRule>
  </conditionalFormatting>
  <conditionalFormatting sqref="B29">
    <cfRule type="cellIs" dxfId="159" priority="5" operator="equal">
      <formula>0</formula>
    </cfRule>
  </conditionalFormatting>
  <conditionalFormatting sqref="B37">
    <cfRule type="cellIs" dxfId="158" priority="4" operator="equal">
      <formula>0</formula>
    </cfRule>
  </conditionalFormatting>
  <conditionalFormatting sqref="B41">
    <cfRule type="cellIs" dxfId="157" priority="3" operator="equal">
      <formula>0</formula>
    </cfRule>
  </conditionalFormatting>
  <conditionalFormatting sqref="B45">
    <cfRule type="cellIs" dxfId="156" priority="2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L52"/>
  <sheetViews>
    <sheetView topLeftCell="A31" workbookViewId="0">
      <selection activeCell="H44" sqref="H44"/>
    </sheetView>
  </sheetViews>
  <sheetFormatPr defaultRowHeight="15" x14ac:dyDescent="0.25"/>
  <cols>
    <col min="2" max="2" width="59.28515625" customWidth="1"/>
    <col min="3" max="3" width="12.28515625" customWidth="1"/>
    <col min="4" max="4" width="17" customWidth="1"/>
    <col min="5" max="5" width="11.5703125" customWidth="1"/>
    <col min="8" max="8" width="56.28515625" customWidth="1"/>
    <col min="9" max="9" width="13.85546875" customWidth="1"/>
    <col min="10" max="10" width="15" customWidth="1"/>
    <col min="11" max="11" width="12.140625" customWidth="1"/>
    <col min="12" max="12" width="17.85546875" customWidth="1"/>
  </cols>
  <sheetData>
    <row r="1" spans="2:11" ht="24.75" customHeight="1" thickBot="1" x14ac:dyDescent="0.3">
      <c r="B1" s="1772" t="s">
        <v>684</v>
      </c>
      <c r="C1" s="1772"/>
      <c r="D1" s="1772"/>
      <c r="E1" s="1772"/>
      <c r="F1" s="1772"/>
      <c r="G1" s="1772"/>
      <c r="H1" s="1772"/>
      <c r="I1" s="1772"/>
      <c r="J1" s="1772"/>
      <c r="K1" s="1772"/>
    </row>
    <row r="2" spans="2:11" ht="30.75" customHeight="1" thickTop="1" x14ac:dyDescent="0.25">
      <c r="B2" s="1771" t="s">
        <v>644</v>
      </c>
      <c r="C2" s="1770" t="s">
        <v>645</v>
      </c>
      <c r="D2" s="1770"/>
      <c r="E2" s="1770" t="s">
        <v>625</v>
      </c>
    </row>
    <row r="3" spans="2:11" x14ac:dyDescent="0.25">
      <c r="B3" s="1771"/>
      <c r="C3" s="323" t="s">
        <v>646</v>
      </c>
      <c r="D3" s="323" t="s">
        <v>647</v>
      </c>
      <c r="E3" s="1770"/>
    </row>
    <row r="4" spans="2:11" ht="24.75" customHeight="1" x14ac:dyDescent="0.25">
      <c r="B4" s="1767" t="s">
        <v>610</v>
      </c>
      <c r="C4" s="1768"/>
      <c r="D4" s="1768"/>
      <c r="E4" s="1769"/>
    </row>
    <row r="5" spans="2:11" x14ac:dyDescent="0.25">
      <c r="B5" s="1778" t="s">
        <v>685</v>
      </c>
      <c r="C5" s="1779"/>
      <c r="D5" s="1779"/>
      <c r="E5" s="1780"/>
    </row>
    <row r="6" spans="2:11" ht="18.75" customHeight="1" x14ac:dyDescent="0.25">
      <c r="B6" s="1741" t="s">
        <v>614</v>
      </c>
      <c r="C6" s="243"/>
      <c r="D6" s="1774" t="s">
        <v>611</v>
      </c>
      <c r="E6" s="353">
        <v>1</v>
      </c>
    </row>
    <row r="7" spans="2:11" x14ac:dyDescent="0.25">
      <c r="B7" s="185" t="s">
        <v>615</v>
      </c>
      <c r="C7" s="243" t="s">
        <v>943</v>
      </c>
      <c r="D7" s="1775"/>
      <c r="E7" s="238"/>
    </row>
    <row r="8" spans="2:11" x14ac:dyDescent="0.25">
      <c r="B8" s="185" t="s">
        <v>616</v>
      </c>
      <c r="C8" s="243" t="s">
        <v>944</v>
      </c>
      <c r="D8" s="1775"/>
      <c r="E8" s="238"/>
    </row>
    <row r="9" spans="2:11" ht="18.75" x14ac:dyDescent="0.25">
      <c r="B9" s="1741" t="s">
        <v>341</v>
      </c>
      <c r="C9" s="243" t="s">
        <v>944</v>
      </c>
      <c r="D9" s="1776"/>
      <c r="E9" s="353">
        <v>1</v>
      </c>
    </row>
    <row r="10" spans="2:11" ht="18.75" x14ac:dyDescent="0.25">
      <c r="B10" s="1741" t="s">
        <v>488</v>
      </c>
      <c r="C10" s="243" t="s">
        <v>809</v>
      </c>
      <c r="D10" s="353">
        <v>20</v>
      </c>
      <c r="E10" s="353">
        <v>1</v>
      </c>
    </row>
    <row r="11" spans="2:11" x14ac:dyDescent="0.25">
      <c r="B11" s="1741" t="s">
        <v>487</v>
      </c>
      <c r="C11" s="243" t="s">
        <v>935</v>
      </c>
      <c r="D11" s="238" t="s">
        <v>612</v>
      </c>
      <c r="E11" s="238"/>
    </row>
    <row r="12" spans="2:11" ht="20.25" customHeight="1" x14ac:dyDescent="0.25">
      <c r="B12" s="1741" t="s">
        <v>688</v>
      </c>
      <c r="C12" s="243" t="s">
        <v>935</v>
      </c>
      <c r="D12" s="353">
        <v>5</v>
      </c>
      <c r="E12" s="353">
        <v>1</v>
      </c>
    </row>
    <row r="13" spans="2:11" ht="18.75" x14ac:dyDescent="0.25">
      <c r="B13" s="1741" t="s">
        <v>491</v>
      </c>
      <c r="C13" s="243" t="s">
        <v>937</v>
      </c>
      <c r="D13" s="353">
        <v>20</v>
      </c>
      <c r="E13" s="353">
        <v>1</v>
      </c>
    </row>
    <row r="14" spans="2:11" ht="18.75" x14ac:dyDescent="0.25">
      <c r="B14" s="229"/>
      <c r="C14" s="1109"/>
      <c r="D14" s="241"/>
      <c r="E14" s="241"/>
    </row>
    <row r="15" spans="2:11" x14ac:dyDescent="0.25">
      <c r="B15" s="1778" t="s">
        <v>686</v>
      </c>
      <c r="C15" s="1779"/>
      <c r="D15" s="1779"/>
      <c r="E15" s="1780"/>
    </row>
    <row r="16" spans="2:11" ht="18.75" x14ac:dyDescent="0.25">
      <c r="B16" s="1741" t="s">
        <v>488</v>
      </c>
      <c r="C16" s="243" t="s">
        <v>809</v>
      </c>
      <c r="D16" s="353">
        <v>20</v>
      </c>
      <c r="E16" s="353">
        <v>1</v>
      </c>
    </row>
    <row r="17" spans="2:12" x14ac:dyDescent="0.25">
      <c r="B17" s="1741" t="s">
        <v>487</v>
      </c>
      <c r="C17" s="243" t="s">
        <v>935</v>
      </c>
      <c r="D17" s="238" t="s">
        <v>612</v>
      </c>
      <c r="E17" s="238"/>
    </row>
    <row r="18" spans="2:12" ht="21" customHeight="1" x14ac:dyDescent="0.25">
      <c r="B18" s="1741" t="s">
        <v>688</v>
      </c>
      <c r="C18" s="243" t="s">
        <v>935</v>
      </c>
      <c r="D18" s="353">
        <v>0</v>
      </c>
      <c r="E18" s="353">
        <v>0</v>
      </c>
    </row>
    <row r="19" spans="2:12" ht="18.75" x14ac:dyDescent="0.25">
      <c r="B19" s="1741" t="s">
        <v>491</v>
      </c>
      <c r="C19" s="243" t="s">
        <v>937</v>
      </c>
      <c r="D19" s="353">
        <v>5</v>
      </c>
      <c r="E19" s="353">
        <v>1</v>
      </c>
    </row>
    <row r="20" spans="2:12" ht="18.75" x14ac:dyDescent="0.25">
      <c r="B20" s="229"/>
      <c r="C20" s="1111"/>
      <c r="D20" s="241"/>
      <c r="E20" s="241"/>
    </row>
    <row r="21" spans="2:12" ht="18.75" x14ac:dyDescent="0.3">
      <c r="B21" s="231" t="s">
        <v>687</v>
      </c>
      <c r="C21" s="232"/>
      <c r="D21" s="233"/>
      <c r="E21" s="234"/>
    </row>
    <row r="22" spans="2:12" ht="25.5" x14ac:dyDescent="0.25">
      <c r="B22" s="236" t="s">
        <v>690</v>
      </c>
      <c r="C22" s="1110"/>
      <c r="D22" s="238"/>
      <c r="E22" s="353">
        <v>10</v>
      </c>
      <c r="H22" s="1777" t="s">
        <v>507</v>
      </c>
      <c r="I22" s="1777"/>
      <c r="J22" s="1773" t="s">
        <v>517</v>
      </c>
      <c r="K22" s="1773"/>
      <c r="L22" s="1773"/>
    </row>
    <row r="23" spans="2:12" ht="29.25" customHeight="1" x14ac:dyDescent="0.25">
      <c r="B23" s="237" t="s">
        <v>490</v>
      </c>
      <c r="C23" s="243" t="s">
        <v>809</v>
      </c>
      <c r="D23" s="353">
        <v>70</v>
      </c>
      <c r="E23" s="238"/>
      <c r="H23" s="1777"/>
      <c r="I23" s="1777"/>
      <c r="J23" s="347" t="s">
        <v>508</v>
      </c>
      <c r="K23" s="347" t="s">
        <v>509</v>
      </c>
      <c r="L23" s="347" t="s">
        <v>510</v>
      </c>
    </row>
    <row r="24" spans="2:12" ht="27" customHeight="1" x14ac:dyDescent="0.25">
      <c r="B24" s="237" t="s">
        <v>620</v>
      </c>
      <c r="C24" s="243" t="s">
        <v>935</v>
      </c>
      <c r="D24" s="238" t="s">
        <v>612</v>
      </c>
      <c r="E24" s="238"/>
      <c r="H24" s="346" t="s">
        <v>511</v>
      </c>
      <c r="I24" s="346" t="s">
        <v>512</v>
      </c>
      <c r="J24" s="346"/>
      <c r="K24" s="346"/>
      <c r="L24" s="346"/>
    </row>
    <row r="25" spans="2:12" ht="26.25" customHeight="1" x14ac:dyDescent="0.25">
      <c r="B25" s="236" t="s">
        <v>617</v>
      </c>
      <c r="C25" s="243"/>
      <c r="D25" s="238"/>
      <c r="E25" s="353">
        <v>10</v>
      </c>
      <c r="H25" s="244" t="s">
        <v>513</v>
      </c>
      <c r="I25" s="244" t="s">
        <v>672</v>
      </c>
      <c r="J25" s="221" t="s">
        <v>514</v>
      </c>
      <c r="K25" s="221"/>
      <c r="L25" s="221"/>
    </row>
    <row r="26" spans="2:12" ht="22.5" customHeight="1" x14ac:dyDescent="0.25">
      <c r="B26" s="237" t="s">
        <v>618</v>
      </c>
      <c r="C26" s="243" t="s">
        <v>809</v>
      </c>
      <c r="D26" s="353">
        <v>50</v>
      </c>
      <c r="E26" s="238"/>
      <c r="H26" s="244" t="s">
        <v>102</v>
      </c>
      <c r="I26" s="244" t="s">
        <v>673</v>
      </c>
      <c r="J26" s="221"/>
      <c r="K26" s="221" t="s">
        <v>514</v>
      </c>
      <c r="L26" s="221"/>
    </row>
    <row r="27" spans="2:12" ht="22.5" customHeight="1" x14ac:dyDescent="0.25">
      <c r="B27" s="237" t="s">
        <v>619</v>
      </c>
      <c r="C27" s="243" t="s">
        <v>945</v>
      </c>
      <c r="D27" s="353">
        <v>10</v>
      </c>
      <c r="E27" s="238"/>
      <c r="H27" s="244" t="s">
        <v>104</v>
      </c>
      <c r="I27" s="244" t="s">
        <v>674</v>
      </c>
      <c r="J27" s="221"/>
      <c r="K27" s="221"/>
      <c r="L27" s="221" t="s">
        <v>514</v>
      </c>
    </row>
    <row r="28" spans="2:12" ht="25.5" x14ac:dyDescent="0.25">
      <c r="B28" s="236" t="s">
        <v>576</v>
      </c>
      <c r="C28" s="243" t="s">
        <v>935</v>
      </c>
      <c r="D28" s="353">
        <v>10</v>
      </c>
      <c r="E28" s="353">
        <v>5</v>
      </c>
      <c r="H28" s="244" t="s">
        <v>515</v>
      </c>
      <c r="I28" s="244" t="s">
        <v>675</v>
      </c>
      <c r="J28" s="221" t="s">
        <v>514</v>
      </c>
      <c r="K28" s="221" t="s">
        <v>514</v>
      </c>
      <c r="L28" s="221"/>
    </row>
    <row r="29" spans="2:12" ht="25.5" x14ac:dyDescent="0.25">
      <c r="B29" s="236" t="s">
        <v>577</v>
      </c>
      <c r="C29" s="243" t="s">
        <v>937</v>
      </c>
      <c r="D29" s="353">
        <v>120</v>
      </c>
      <c r="E29" s="353">
        <v>10</v>
      </c>
      <c r="H29" s="244" t="s">
        <v>109</v>
      </c>
      <c r="I29" s="244" t="s">
        <v>676</v>
      </c>
      <c r="J29" s="221"/>
      <c r="K29" s="221" t="s">
        <v>514</v>
      </c>
      <c r="L29" s="221" t="s">
        <v>514</v>
      </c>
    </row>
    <row r="30" spans="2:12" ht="34.5" customHeight="1" x14ac:dyDescent="0.3">
      <c r="B30" s="239"/>
      <c r="C30" s="240"/>
      <c r="D30" s="230"/>
      <c r="E30" s="230"/>
      <c r="H30" s="244" t="s">
        <v>516</v>
      </c>
      <c r="I30" s="244" t="s">
        <v>677</v>
      </c>
      <c r="J30" s="221" t="s">
        <v>514</v>
      </c>
      <c r="K30" s="221" t="s">
        <v>514</v>
      </c>
      <c r="L30" s="221" t="s">
        <v>514</v>
      </c>
    </row>
    <row r="31" spans="2:12" ht="18.75" x14ac:dyDescent="0.3">
      <c r="B31" s="231" t="s">
        <v>689</v>
      </c>
      <c r="C31" s="232"/>
      <c r="D31" s="233"/>
      <c r="E31" s="234"/>
    </row>
    <row r="32" spans="2:12" ht="25.5" x14ac:dyDescent="0.25">
      <c r="B32" s="236" t="s">
        <v>691</v>
      </c>
      <c r="C32" s="242"/>
      <c r="D32" s="238"/>
      <c r="E32" s="353">
        <v>1</v>
      </c>
    </row>
    <row r="33" spans="2:5" ht="18.75" x14ac:dyDescent="0.25">
      <c r="B33" s="235" t="s">
        <v>490</v>
      </c>
      <c r="C33" s="243" t="s">
        <v>809</v>
      </c>
      <c r="D33" s="353">
        <v>20</v>
      </c>
      <c r="E33" s="238"/>
    </row>
    <row r="34" spans="2:5" x14ac:dyDescent="0.25">
      <c r="B34" s="235" t="s">
        <v>620</v>
      </c>
      <c r="C34" s="243" t="s">
        <v>935</v>
      </c>
      <c r="D34" s="238" t="s">
        <v>612</v>
      </c>
      <c r="E34" s="238"/>
    </row>
    <row r="35" spans="2:5" ht="25.5" x14ac:dyDescent="0.25">
      <c r="B35" s="236" t="s">
        <v>575</v>
      </c>
      <c r="C35" s="243" t="s">
        <v>935</v>
      </c>
      <c r="D35" s="353">
        <v>5</v>
      </c>
      <c r="E35" s="353">
        <v>1</v>
      </c>
    </row>
    <row r="36" spans="2:5" ht="25.5" x14ac:dyDescent="0.25">
      <c r="B36" s="236" t="s">
        <v>582</v>
      </c>
      <c r="C36" s="243" t="s">
        <v>937</v>
      </c>
      <c r="D36" s="353">
        <v>10</v>
      </c>
      <c r="E36" s="353">
        <v>1</v>
      </c>
    </row>
    <row r="37" spans="2:5" ht="25.5" x14ac:dyDescent="0.25">
      <c r="B37" s="236" t="s">
        <v>692</v>
      </c>
      <c r="C37" s="242"/>
      <c r="D37" s="238"/>
      <c r="E37" s="353">
        <v>10</v>
      </c>
    </row>
    <row r="38" spans="2:5" ht="18.75" x14ac:dyDescent="0.25">
      <c r="B38" s="235" t="s">
        <v>490</v>
      </c>
      <c r="C38" s="243" t="s">
        <v>809</v>
      </c>
      <c r="D38" s="353">
        <v>70</v>
      </c>
      <c r="E38" s="238"/>
    </row>
    <row r="39" spans="2:5" x14ac:dyDescent="0.25">
      <c r="B39" s="235" t="s">
        <v>620</v>
      </c>
      <c r="C39" s="243" t="s">
        <v>935</v>
      </c>
      <c r="D39" s="238" t="s">
        <v>612</v>
      </c>
      <c r="E39" s="238"/>
    </row>
    <row r="40" spans="2:5" ht="18.75" x14ac:dyDescent="0.25">
      <c r="B40" s="1741" t="s">
        <v>617</v>
      </c>
      <c r="C40" s="243" t="s">
        <v>945</v>
      </c>
      <c r="D40" s="238"/>
      <c r="E40" s="353">
        <v>10</v>
      </c>
    </row>
    <row r="41" spans="2:5" ht="18.75" x14ac:dyDescent="0.25">
      <c r="B41" s="235" t="s">
        <v>618</v>
      </c>
      <c r="C41" s="243" t="s">
        <v>735</v>
      </c>
      <c r="D41" s="353">
        <v>40</v>
      </c>
      <c r="E41" s="238"/>
    </row>
    <row r="42" spans="2:5" ht="18.75" x14ac:dyDescent="0.25">
      <c r="B42" s="235" t="s">
        <v>619</v>
      </c>
      <c r="C42" s="243" t="s">
        <v>945</v>
      </c>
      <c r="D42" s="353">
        <v>10</v>
      </c>
      <c r="E42" s="238"/>
    </row>
    <row r="43" spans="2:5" ht="25.5" x14ac:dyDescent="0.25">
      <c r="B43" s="236" t="s">
        <v>576</v>
      </c>
      <c r="C43" s="243" t="s">
        <v>935</v>
      </c>
      <c r="D43" s="353">
        <v>10</v>
      </c>
      <c r="E43" s="353">
        <v>5</v>
      </c>
    </row>
    <row r="44" spans="2:5" ht="25.5" x14ac:dyDescent="0.25">
      <c r="B44" s="236" t="s">
        <v>577</v>
      </c>
      <c r="C44" s="243" t="s">
        <v>937</v>
      </c>
      <c r="D44" s="353">
        <v>30</v>
      </c>
      <c r="E44" s="353">
        <v>10</v>
      </c>
    </row>
    <row r="45" spans="2:5" ht="25.5" x14ac:dyDescent="0.25">
      <c r="B45" s="1742" t="s">
        <v>579</v>
      </c>
      <c r="C45" s="1673" t="s">
        <v>938</v>
      </c>
      <c r="D45" s="353">
        <v>10</v>
      </c>
      <c r="E45" s="353">
        <v>1</v>
      </c>
    </row>
    <row r="46" spans="2:5" x14ac:dyDescent="0.25">
      <c r="B46" s="246"/>
      <c r="C46" s="1099"/>
      <c r="D46" s="229"/>
      <c r="E46" s="245"/>
    </row>
    <row r="47" spans="2:5" ht="22.5" customHeight="1" x14ac:dyDescent="0.25">
      <c r="B47" s="1767" t="s">
        <v>627</v>
      </c>
      <c r="C47" s="1768"/>
      <c r="D47" s="1768"/>
      <c r="E47" s="1769"/>
    </row>
    <row r="48" spans="2:5" ht="18.75" x14ac:dyDescent="0.3">
      <c r="B48" s="1743" t="s">
        <v>628</v>
      </c>
      <c r="C48" s="1098" t="s">
        <v>630</v>
      </c>
      <c r="D48" s="354">
        <v>10</v>
      </c>
      <c r="E48" s="1"/>
    </row>
    <row r="49" spans="2:5" ht="18.75" x14ac:dyDescent="0.3">
      <c r="B49" s="1743" t="s">
        <v>629</v>
      </c>
      <c r="C49" s="1098" t="s">
        <v>671</v>
      </c>
      <c r="D49" s="354">
        <v>10</v>
      </c>
      <c r="E49" s="1"/>
    </row>
    <row r="50" spans="2:5" ht="18.75" x14ac:dyDescent="0.3">
      <c r="B50" s="1743" t="s">
        <v>637</v>
      </c>
      <c r="C50" s="1098" t="s">
        <v>638</v>
      </c>
      <c r="D50" s="354">
        <v>1</v>
      </c>
      <c r="E50" s="1"/>
    </row>
    <row r="51" spans="2:5" x14ac:dyDescent="0.25">
      <c r="B51" s="229"/>
      <c r="C51" s="229"/>
      <c r="D51" s="229"/>
      <c r="E51" s="229"/>
    </row>
    <row r="52" spans="2:5" ht="18.75" x14ac:dyDescent="0.3">
      <c r="B52" s="247"/>
      <c r="C52" s="247"/>
      <c r="D52" s="247"/>
      <c r="E52" s="248"/>
    </row>
  </sheetData>
  <mergeCells count="11">
    <mergeCell ref="B47:E47"/>
    <mergeCell ref="C2:D2"/>
    <mergeCell ref="B2:B3"/>
    <mergeCell ref="E2:E3"/>
    <mergeCell ref="B1:K1"/>
    <mergeCell ref="B4:E4"/>
    <mergeCell ref="J22:L22"/>
    <mergeCell ref="D6:D9"/>
    <mergeCell ref="H22:I23"/>
    <mergeCell ref="B5:E5"/>
    <mergeCell ref="B15:E1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5"/>
  <sheetViews>
    <sheetView topLeftCell="A28" workbookViewId="0">
      <selection activeCell="Q19" sqref="Q19"/>
    </sheetView>
  </sheetViews>
  <sheetFormatPr defaultRowHeight="15" x14ac:dyDescent="0.25"/>
  <cols>
    <col min="1" max="1" width="5.28515625" style="256" customWidth="1"/>
    <col min="2" max="2" width="45.140625" style="73" customWidth="1"/>
    <col min="3" max="3" width="9.140625" style="127"/>
    <col min="4" max="4" width="11.42578125" style="126" customWidth="1"/>
    <col min="5" max="5" width="11.85546875" style="126" customWidth="1"/>
    <col min="6" max="10" width="1.42578125" style="126" customWidth="1"/>
    <col min="11" max="11" width="2" style="73" customWidth="1"/>
    <col min="12" max="12" width="5.5703125" style="256" customWidth="1"/>
    <col min="13" max="13" width="45.7109375" style="73" customWidth="1"/>
    <col min="14" max="14" width="9.140625" style="127"/>
    <col min="15" max="15" width="12.42578125" style="73" customWidth="1"/>
    <col min="16" max="16" width="10.85546875" style="73" customWidth="1"/>
    <col min="17" max="17" width="46" style="73" customWidth="1"/>
    <col min="18" max="16384" width="9.140625" style="73"/>
  </cols>
  <sheetData>
    <row r="1" spans="1:19" ht="37.5" customHeight="1" thickBot="1" x14ac:dyDescent="0.3">
      <c r="A1" s="1784" t="s">
        <v>663</v>
      </c>
      <c r="B1" s="1785"/>
      <c r="C1" s="1785"/>
      <c r="D1" s="1785"/>
      <c r="E1" s="1785"/>
      <c r="F1" s="1785"/>
      <c r="G1" s="1785"/>
      <c r="H1" s="1785"/>
      <c r="I1" s="1785"/>
      <c r="J1" s="1785"/>
      <c r="K1" s="1785"/>
      <c r="L1" s="1785"/>
      <c r="M1" s="1785"/>
      <c r="N1" s="1785"/>
      <c r="O1" s="1785"/>
      <c r="P1" s="1786"/>
      <c r="Q1" s="211"/>
    </row>
    <row r="2" spans="1:19" ht="15.75" thickBot="1" x14ac:dyDescent="0.3">
      <c r="A2" s="255"/>
      <c r="D2" s="213"/>
      <c r="E2" s="213"/>
      <c r="F2" s="213"/>
      <c r="G2" s="213"/>
      <c r="H2" s="213"/>
      <c r="I2" s="213"/>
      <c r="J2" s="213"/>
      <c r="K2" s="211"/>
      <c r="L2" s="255"/>
      <c r="N2" s="212"/>
      <c r="O2" s="211"/>
      <c r="P2" s="211"/>
      <c r="Q2" s="211"/>
    </row>
    <row r="3" spans="1:19" ht="57.75" customHeight="1" thickBot="1" x14ac:dyDescent="0.3">
      <c r="A3" s="1781" t="s">
        <v>678</v>
      </c>
      <c r="B3" s="1782"/>
      <c r="C3" s="1782"/>
      <c r="D3" s="1782"/>
      <c r="E3" s="1783"/>
      <c r="F3" s="1139"/>
      <c r="G3" s="1140"/>
      <c r="H3" s="1140"/>
      <c r="I3" s="1140"/>
      <c r="J3" s="1140"/>
      <c r="K3" s="1141"/>
      <c r="L3" s="1782" t="s">
        <v>679</v>
      </c>
      <c r="M3" s="1782"/>
      <c r="N3" s="1782"/>
      <c r="O3" s="1782"/>
      <c r="P3" s="1783"/>
      <c r="Q3"/>
      <c r="R3"/>
      <c r="S3"/>
    </row>
    <row r="4" spans="1:19" s="124" customFormat="1" ht="45.75" customHeight="1" x14ac:dyDescent="0.25">
      <c r="A4" s="1122" t="s">
        <v>773</v>
      </c>
      <c r="B4" s="1151" t="s">
        <v>442</v>
      </c>
      <c r="C4" s="1121" t="s">
        <v>800</v>
      </c>
      <c r="D4" s="1122" t="s">
        <v>664</v>
      </c>
      <c r="E4" s="1123" t="s">
        <v>646</v>
      </c>
      <c r="F4" s="1142"/>
      <c r="G4" s="11"/>
      <c r="H4" s="11"/>
      <c r="I4" s="11"/>
      <c r="J4" s="11"/>
      <c r="K4" s="1143"/>
      <c r="L4" s="1122" t="s">
        <v>786</v>
      </c>
      <c r="M4" s="1152" t="s">
        <v>443</v>
      </c>
      <c r="N4" s="1121" t="s">
        <v>482</v>
      </c>
      <c r="O4" s="1122" t="s">
        <v>664</v>
      </c>
      <c r="P4" s="1123" t="s">
        <v>646</v>
      </c>
      <c r="Q4"/>
      <c r="R4"/>
      <c r="S4"/>
    </row>
    <row r="5" spans="1:19" ht="30" x14ac:dyDescent="0.25">
      <c r="A5" s="1124">
        <v>1</v>
      </c>
      <c r="B5" s="1118" t="s">
        <v>693</v>
      </c>
      <c r="C5" s="260">
        <v>1</v>
      </c>
      <c r="D5" s="264"/>
      <c r="E5" s="1125" t="s">
        <v>808</v>
      </c>
      <c r="F5" s="1144"/>
      <c r="G5" s="3"/>
      <c r="H5" s="3"/>
      <c r="I5" s="3"/>
      <c r="J5" s="3"/>
      <c r="K5" s="1131"/>
      <c r="L5" s="1136">
        <v>1</v>
      </c>
      <c r="M5" s="1118" t="s">
        <v>310</v>
      </c>
      <c r="N5" s="260">
        <v>1</v>
      </c>
      <c r="O5" s="264"/>
      <c r="P5" s="1125" t="s">
        <v>808</v>
      </c>
      <c r="Q5"/>
      <c r="R5"/>
      <c r="S5"/>
    </row>
    <row r="6" spans="1:19" ht="30" x14ac:dyDescent="0.25">
      <c r="A6" s="1124" t="s">
        <v>159</v>
      </c>
      <c r="B6" s="1118" t="s">
        <v>461</v>
      </c>
      <c r="C6" s="355">
        <v>0.5</v>
      </c>
      <c r="D6" s="264"/>
      <c r="E6" s="1125" t="s">
        <v>808</v>
      </c>
      <c r="F6" s="1144"/>
      <c r="G6" s="3"/>
      <c r="H6" s="3"/>
      <c r="I6" s="3"/>
      <c r="J6" s="3"/>
      <c r="K6" s="1131"/>
      <c r="L6" s="1136" t="s">
        <v>159</v>
      </c>
      <c r="M6" s="1118" t="s">
        <v>326</v>
      </c>
      <c r="N6" s="356">
        <v>0.5</v>
      </c>
      <c r="O6" s="264"/>
      <c r="P6" s="1125" t="s">
        <v>808</v>
      </c>
      <c r="Q6"/>
      <c r="R6"/>
      <c r="S6"/>
    </row>
    <row r="7" spans="1:19" x14ac:dyDescent="0.25">
      <c r="A7" s="1124" t="s">
        <v>160</v>
      </c>
      <c r="B7" s="1118" t="s">
        <v>327</v>
      </c>
      <c r="C7" s="260">
        <f>C5-C6</f>
        <v>0.5</v>
      </c>
      <c r="D7" s="264"/>
      <c r="E7" s="1125" t="s">
        <v>808</v>
      </c>
      <c r="F7" s="1144"/>
      <c r="G7" s="3"/>
      <c r="H7" s="3"/>
      <c r="I7" s="3"/>
      <c r="J7" s="3"/>
      <c r="K7" s="1131"/>
      <c r="L7" s="1136" t="s">
        <v>160</v>
      </c>
      <c r="M7" s="1118" t="s">
        <v>327</v>
      </c>
      <c r="N7" s="260">
        <f>N5-N6</f>
        <v>0.5</v>
      </c>
      <c r="O7" s="264"/>
      <c r="P7" s="1125" t="s">
        <v>808</v>
      </c>
      <c r="Q7"/>
      <c r="R7"/>
      <c r="S7"/>
    </row>
    <row r="8" spans="1:19" s="126" customFormat="1" ht="15.75" thickBot="1" x14ac:dyDescent="0.3">
      <c r="A8" s="1126"/>
      <c r="B8" s="3"/>
      <c r="C8" s="251"/>
      <c r="D8" s="250"/>
      <c r="E8" s="1127"/>
      <c r="F8" s="1144"/>
      <c r="G8" s="3"/>
      <c r="H8" s="3"/>
      <c r="I8" s="3"/>
      <c r="J8" s="3"/>
      <c r="K8" s="1127"/>
      <c r="L8" s="1138"/>
      <c r="M8" s="3"/>
      <c r="N8" s="251"/>
      <c r="O8" s="250"/>
      <c r="P8" s="1127"/>
      <c r="Q8"/>
      <c r="R8"/>
      <c r="S8"/>
    </row>
    <row r="9" spans="1:19" s="128" customFormat="1" ht="25.5" x14ac:dyDescent="0.25">
      <c r="A9" s="1122" t="s">
        <v>773</v>
      </c>
      <c r="B9" s="1153" t="s">
        <v>444</v>
      </c>
      <c r="C9" s="262" t="s">
        <v>482</v>
      </c>
      <c r="D9" s="214" t="s">
        <v>664</v>
      </c>
      <c r="E9" s="1128" t="s">
        <v>646</v>
      </c>
      <c r="F9" s="1145"/>
      <c r="G9" s="1117"/>
      <c r="H9" s="1117"/>
      <c r="I9" s="1117"/>
      <c r="J9" s="1117"/>
      <c r="K9" s="1146"/>
      <c r="L9" s="1122" t="s">
        <v>786</v>
      </c>
      <c r="M9" s="1153" t="s">
        <v>445</v>
      </c>
      <c r="N9" s="262" t="s">
        <v>482</v>
      </c>
      <c r="O9" s="214" t="s">
        <v>664</v>
      </c>
      <c r="P9" s="1123" t="s">
        <v>646</v>
      </c>
      <c r="Q9"/>
      <c r="R9"/>
      <c r="S9"/>
    </row>
    <row r="10" spans="1:19" s="126" customFormat="1" ht="30" x14ac:dyDescent="0.25">
      <c r="A10" s="1124">
        <v>1</v>
      </c>
      <c r="B10" s="1118" t="s">
        <v>774</v>
      </c>
      <c r="C10" s="260">
        <v>1</v>
      </c>
      <c r="D10" s="357">
        <v>100</v>
      </c>
      <c r="E10" s="1125" t="s">
        <v>885</v>
      </c>
      <c r="F10" s="1144"/>
      <c r="G10" s="3"/>
      <c r="H10" s="3"/>
      <c r="I10" s="3"/>
      <c r="J10" s="3"/>
      <c r="K10" s="1127"/>
      <c r="L10" s="1136">
        <v>1</v>
      </c>
      <c r="M10" s="1118" t="s">
        <v>781</v>
      </c>
      <c r="N10" s="260">
        <v>1</v>
      </c>
      <c r="O10" s="357">
        <v>100</v>
      </c>
      <c r="P10" s="1443" t="s">
        <v>885</v>
      </c>
      <c r="Q10"/>
      <c r="R10"/>
      <c r="S10"/>
    </row>
    <row r="11" spans="1:19" s="126" customFormat="1" ht="30" x14ac:dyDescent="0.25">
      <c r="A11" s="1124" t="s">
        <v>159</v>
      </c>
      <c r="B11" s="1118" t="s">
        <v>775</v>
      </c>
      <c r="C11" s="260">
        <f>D11/D10</f>
        <v>0.2</v>
      </c>
      <c r="D11" s="252">
        <f>'Номенклатура продуктов'!D13</f>
        <v>20</v>
      </c>
      <c r="E11" s="1443" t="s">
        <v>885</v>
      </c>
      <c r="F11" s="1144"/>
      <c r="G11" s="3"/>
      <c r="H11" s="3"/>
      <c r="I11" s="3"/>
      <c r="J11" s="3"/>
      <c r="K11" s="1127"/>
      <c r="L11" s="1136" t="s">
        <v>159</v>
      </c>
      <c r="M11" s="1118" t="s">
        <v>782</v>
      </c>
      <c r="N11" s="260">
        <f>O11/O10</f>
        <v>0.05</v>
      </c>
      <c r="O11" s="252">
        <f>'ИТОГОВЫЙ РЕЗУЛЬТАТ'!C22</f>
        <v>5</v>
      </c>
      <c r="P11" s="1443" t="s">
        <v>885</v>
      </c>
      <c r="Q11"/>
      <c r="R11"/>
      <c r="S11"/>
    </row>
    <row r="12" spans="1:19" s="126" customFormat="1" ht="30" x14ac:dyDescent="0.25">
      <c r="A12" s="1124" t="s">
        <v>160</v>
      </c>
      <c r="B12" s="1118" t="s">
        <v>776</v>
      </c>
      <c r="C12" s="260">
        <f>C10-C11</f>
        <v>0.8</v>
      </c>
      <c r="D12" s="252">
        <f>D10*C12</f>
        <v>80</v>
      </c>
      <c r="E12" s="1443" t="s">
        <v>885</v>
      </c>
      <c r="F12" s="1144"/>
      <c r="G12" s="3"/>
      <c r="H12" s="3"/>
      <c r="I12" s="3"/>
      <c r="J12" s="3"/>
      <c r="K12" s="1127"/>
      <c r="L12" s="1136" t="s">
        <v>160</v>
      </c>
      <c r="M12" s="1118" t="s">
        <v>783</v>
      </c>
      <c r="N12" s="260">
        <f>N10-N11</f>
        <v>0.95</v>
      </c>
      <c r="O12" s="252">
        <f>O10*N12</f>
        <v>95</v>
      </c>
      <c r="P12" s="1443" t="s">
        <v>885</v>
      </c>
      <c r="Q12"/>
      <c r="R12"/>
      <c r="S12"/>
    </row>
    <row r="13" spans="1:19" s="126" customFormat="1" ht="15.75" thickBot="1" x14ac:dyDescent="0.3">
      <c r="A13" s="1126"/>
      <c r="B13" s="3"/>
      <c r="C13" s="251"/>
      <c r="D13" s="250"/>
      <c r="E13" s="1127"/>
      <c r="F13" s="1144"/>
      <c r="G13" s="3"/>
      <c r="H13" s="3"/>
      <c r="I13" s="3"/>
      <c r="J13" s="3"/>
      <c r="K13" s="1127"/>
      <c r="L13" s="1138"/>
      <c r="M13" s="3"/>
      <c r="N13" s="251"/>
      <c r="O13" s="250"/>
      <c r="P13" s="1127"/>
      <c r="Q13"/>
      <c r="R13"/>
      <c r="S13"/>
    </row>
    <row r="14" spans="1:19" s="128" customFormat="1" ht="43.5" x14ac:dyDescent="0.25">
      <c r="A14" s="1122" t="s">
        <v>773</v>
      </c>
      <c r="B14" s="129" t="s">
        <v>446</v>
      </c>
      <c r="C14" s="262" t="s">
        <v>482</v>
      </c>
      <c r="D14" s="214" t="s">
        <v>664</v>
      </c>
      <c r="E14" s="1128" t="s">
        <v>646</v>
      </c>
      <c r="F14" s="1142"/>
      <c r="G14" s="11"/>
      <c r="H14" s="11"/>
      <c r="I14" s="11"/>
      <c r="J14" s="11"/>
      <c r="K14" s="1147"/>
      <c r="L14" s="1122" t="s">
        <v>786</v>
      </c>
      <c r="M14" s="129" t="s">
        <v>447</v>
      </c>
      <c r="N14" s="262" t="s">
        <v>482</v>
      </c>
      <c r="O14" s="214" t="s">
        <v>664</v>
      </c>
      <c r="P14" s="1123" t="s">
        <v>646</v>
      </c>
      <c r="Q14"/>
      <c r="R14"/>
      <c r="S14"/>
    </row>
    <row r="15" spans="1:19" s="126" customFormat="1" ht="30" x14ac:dyDescent="0.25">
      <c r="A15" s="1124">
        <v>1</v>
      </c>
      <c r="B15" s="1118" t="s">
        <v>462</v>
      </c>
      <c r="C15" s="260">
        <v>1</v>
      </c>
      <c r="D15" s="264"/>
      <c r="E15" s="1125" t="s">
        <v>808</v>
      </c>
      <c r="F15" s="1144"/>
      <c r="G15" s="3"/>
      <c r="H15" s="3"/>
      <c r="I15" s="3"/>
      <c r="J15" s="3"/>
      <c r="K15" s="1127"/>
      <c r="L15" s="1136">
        <v>1</v>
      </c>
      <c r="M15" s="1118" t="s">
        <v>476</v>
      </c>
      <c r="N15" s="260">
        <v>1</v>
      </c>
      <c r="O15" s="264"/>
      <c r="P15" s="1125" t="s">
        <v>808</v>
      </c>
      <c r="Q15"/>
      <c r="R15"/>
      <c r="S15"/>
    </row>
    <row r="16" spans="1:19" s="126" customFormat="1" ht="30" x14ac:dyDescent="0.25">
      <c r="A16" s="1124" t="s">
        <v>159</v>
      </c>
      <c r="B16" s="1118" t="s">
        <v>328</v>
      </c>
      <c r="C16" s="355">
        <v>0.5</v>
      </c>
      <c r="D16" s="264"/>
      <c r="E16" s="1125" t="s">
        <v>808</v>
      </c>
      <c r="F16" s="1144"/>
      <c r="G16" s="3"/>
      <c r="H16" s="3"/>
      <c r="I16" s="3"/>
      <c r="J16" s="3"/>
      <c r="K16" s="1127"/>
      <c r="L16" s="1136" t="s">
        <v>159</v>
      </c>
      <c r="M16" s="1118" t="s">
        <v>328</v>
      </c>
      <c r="N16" s="260">
        <v>1</v>
      </c>
      <c r="O16" s="264"/>
      <c r="P16" s="1125" t="s">
        <v>808</v>
      </c>
      <c r="Q16"/>
      <c r="R16"/>
      <c r="S16"/>
    </row>
    <row r="17" spans="1:19" s="126" customFormat="1" ht="30" x14ac:dyDescent="0.25">
      <c r="A17" s="1124" t="s">
        <v>160</v>
      </c>
      <c r="B17" s="1118" t="s">
        <v>329</v>
      </c>
      <c r="C17" s="260">
        <f>C15-C16</f>
        <v>0.5</v>
      </c>
      <c r="D17" s="264"/>
      <c r="E17" s="1125" t="s">
        <v>808</v>
      </c>
      <c r="F17" s="1144"/>
      <c r="G17" s="3"/>
      <c r="H17" s="3"/>
      <c r="I17" s="3"/>
      <c r="J17" s="3"/>
      <c r="K17" s="1127"/>
      <c r="L17" s="1136" t="s">
        <v>160</v>
      </c>
      <c r="M17" s="1118" t="s">
        <v>329</v>
      </c>
      <c r="N17" s="260">
        <v>0</v>
      </c>
      <c r="O17" s="264"/>
      <c r="P17" s="1125" t="s">
        <v>808</v>
      </c>
      <c r="Q17"/>
      <c r="R17"/>
      <c r="S17"/>
    </row>
    <row r="18" spans="1:19" s="126" customFormat="1" ht="15.75" thickBot="1" x14ac:dyDescent="0.3">
      <c r="A18" s="1126"/>
      <c r="B18" s="3"/>
      <c r="C18" s="251"/>
      <c r="D18" s="250"/>
      <c r="E18" s="1127"/>
      <c r="F18" s="1144"/>
      <c r="G18" s="3"/>
      <c r="H18" s="3"/>
      <c r="I18" s="3"/>
      <c r="J18" s="3"/>
      <c r="K18" s="1127"/>
      <c r="L18" s="1138"/>
      <c r="M18" s="3"/>
      <c r="N18" s="251"/>
      <c r="O18" s="250"/>
      <c r="P18" s="1127"/>
      <c r="Q18"/>
      <c r="R18"/>
      <c r="S18"/>
    </row>
    <row r="19" spans="1:19" s="128" customFormat="1" ht="29.25" x14ac:dyDescent="0.25">
      <c r="A19" s="1122" t="s">
        <v>773</v>
      </c>
      <c r="B19" s="130" t="s">
        <v>463</v>
      </c>
      <c r="C19" s="262" t="s">
        <v>482</v>
      </c>
      <c r="D19" s="214" t="s">
        <v>664</v>
      </c>
      <c r="E19" s="1128" t="s">
        <v>646</v>
      </c>
      <c r="F19" s="1142"/>
      <c r="G19" s="11"/>
      <c r="H19" s="11"/>
      <c r="I19" s="11"/>
      <c r="J19" s="11"/>
      <c r="K19" s="1147"/>
      <c r="L19" s="1122" t="s">
        <v>786</v>
      </c>
      <c r="M19" s="130" t="s">
        <v>448</v>
      </c>
      <c r="N19" s="262" t="s">
        <v>482</v>
      </c>
      <c r="O19" s="214" t="s">
        <v>664</v>
      </c>
      <c r="P19" s="1123" t="s">
        <v>646</v>
      </c>
      <c r="Q19"/>
      <c r="R19"/>
      <c r="S19"/>
    </row>
    <row r="20" spans="1:19" s="126" customFormat="1" ht="30" x14ac:dyDescent="0.25">
      <c r="A20" s="1124" t="s">
        <v>188</v>
      </c>
      <c r="B20" s="1118" t="s">
        <v>777</v>
      </c>
      <c r="C20" s="254">
        <v>1</v>
      </c>
      <c r="D20" s="357">
        <v>100</v>
      </c>
      <c r="E20" s="1125" t="s">
        <v>809</v>
      </c>
      <c r="F20" s="1144"/>
      <c r="G20" s="3"/>
      <c r="H20" s="3"/>
      <c r="I20" s="3"/>
      <c r="J20" s="3"/>
      <c r="K20" s="1127"/>
      <c r="L20" s="1136" t="s">
        <v>188</v>
      </c>
      <c r="M20" s="1118" t="s">
        <v>778</v>
      </c>
      <c r="N20" s="254">
        <v>1</v>
      </c>
      <c r="O20" s="357">
        <v>100</v>
      </c>
      <c r="P20" s="1125" t="s">
        <v>809</v>
      </c>
      <c r="Q20"/>
      <c r="R20"/>
      <c r="S20"/>
    </row>
    <row r="21" spans="1:19" s="126" customFormat="1" ht="30" x14ac:dyDescent="0.25">
      <c r="A21" s="1124" t="s">
        <v>159</v>
      </c>
      <c r="B21" s="1118" t="s">
        <v>464</v>
      </c>
      <c r="C21" s="254">
        <f>D21/D20</f>
        <v>0.2</v>
      </c>
      <c r="D21" s="261">
        <f>'Номенклатура продуктов'!D16</f>
        <v>20</v>
      </c>
      <c r="E21" s="1125" t="s">
        <v>809</v>
      </c>
      <c r="F21" s="1144"/>
      <c r="G21" s="3"/>
      <c r="H21" s="3"/>
      <c r="I21" s="3"/>
      <c r="J21" s="3"/>
      <c r="K21" s="1127"/>
      <c r="L21" s="1136" t="s">
        <v>159</v>
      </c>
      <c r="M21" s="1118" t="s">
        <v>779</v>
      </c>
      <c r="N21" s="254">
        <f>O21/O20</f>
        <v>0.2</v>
      </c>
      <c r="O21" s="260">
        <f>'ИТОГОВЫЙ РЕЗУЛЬТАТ'!C19</f>
        <v>20</v>
      </c>
      <c r="P21" s="1125" t="s">
        <v>809</v>
      </c>
      <c r="Q21"/>
      <c r="R21"/>
      <c r="S21"/>
    </row>
    <row r="22" spans="1:19" s="126" customFormat="1" ht="45" x14ac:dyDescent="0.25">
      <c r="A22" s="1124" t="s">
        <v>160</v>
      </c>
      <c r="B22" s="1118" t="s">
        <v>465</v>
      </c>
      <c r="C22" s="254">
        <f>D22/D20</f>
        <v>0.8</v>
      </c>
      <c r="D22" s="261">
        <f>D20-D21</f>
        <v>80</v>
      </c>
      <c r="E22" s="1125" t="s">
        <v>809</v>
      </c>
      <c r="F22" s="1144"/>
      <c r="G22" s="3"/>
      <c r="H22" s="3"/>
      <c r="I22" s="3"/>
      <c r="J22" s="3"/>
      <c r="K22" s="1127"/>
      <c r="L22" s="1136" t="s">
        <v>160</v>
      </c>
      <c r="M22" s="1119" t="s">
        <v>780</v>
      </c>
      <c r="N22" s="254">
        <f>O22/O20</f>
        <v>0.8</v>
      </c>
      <c r="O22" s="260">
        <f>O20-O21</f>
        <v>80</v>
      </c>
      <c r="P22" s="1125" t="s">
        <v>809</v>
      </c>
      <c r="Q22"/>
      <c r="R22"/>
      <c r="S22"/>
    </row>
    <row r="23" spans="1:19" s="126" customFormat="1" ht="15.75" thickBot="1" x14ac:dyDescent="0.3">
      <c r="A23" s="1126"/>
      <c r="B23" s="3"/>
      <c r="C23" s="251"/>
      <c r="D23" s="250"/>
      <c r="E23" s="1127"/>
      <c r="F23" s="1144"/>
      <c r="G23" s="3"/>
      <c r="H23" s="3"/>
      <c r="I23" s="3"/>
      <c r="J23" s="3"/>
      <c r="K23" s="1127"/>
      <c r="L23" s="1138"/>
      <c r="M23" s="3"/>
      <c r="N23" s="251"/>
      <c r="O23" s="250"/>
      <c r="P23" s="1127"/>
      <c r="Q23"/>
      <c r="R23"/>
      <c r="S23"/>
    </row>
    <row r="24" spans="1:19" s="126" customFormat="1" ht="29.25" x14ac:dyDescent="0.25">
      <c r="A24" s="1122" t="s">
        <v>773</v>
      </c>
      <c r="B24" s="26" t="s">
        <v>503</v>
      </c>
      <c r="C24" s="262" t="s">
        <v>482</v>
      </c>
      <c r="D24" s="214" t="s">
        <v>664</v>
      </c>
      <c r="E24" s="1128" t="s">
        <v>646</v>
      </c>
      <c r="F24" s="1144"/>
      <c r="G24" s="3"/>
      <c r="H24" s="3"/>
      <c r="I24" s="3"/>
      <c r="J24" s="3"/>
      <c r="K24" s="1127"/>
      <c r="L24" s="1122" t="s">
        <v>786</v>
      </c>
      <c r="M24" s="26" t="s">
        <v>504</v>
      </c>
      <c r="N24" s="262" t="s">
        <v>482</v>
      </c>
      <c r="O24" s="214" t="s">
        <v>664</v>
      </c>
      <c r="P24" s="1128" t="s">
        <v>646</v>
      </c>
      <c r="Q24"/>
      <c r="R24"/>
      <c r="S24"/>
    </row>
    <row r="25" spans="1:19" s="126" customFormat="1" ht="30" x14ac:dyDescent="0.25">
      <c r="A25" s="1124" t="s">
        <v>188</v>
      </c>
      <c r="B25" s="1119" t="s">
        <v>466</v>
      </c>
      <c r="C25" s="254">
        <v>1</v>
      </c>
      <c r="D25" s="357">
        <v>100</v>
      </c>
      <c r="E25" s="1125" t="s">
        <v>810</v>
      </c>
      <c r="F25" s="1144"/>
      <c r="G25" s="3"/>
      <c r="H25" s="3"/>
      <c r="I25" s="3"/>
      <c r="J25" s="3"/>
      <c r="K25" s="1127"/>
      <c r="L25" s="1136" t="s">
        <v>188</v>
      </c>
      <c r="M25" s="1119" t="s">
        <v>315</v>
      </c>
      <c r="N25" s="250">
        <v>1</v>
      </c>
      <c r="O25" s="357">
        <v>100</v>
      </c>
      <c r="P25" s="1125" t="s">
        <v>810</v>
      </c>
      <c r="Q25"/>
      <c r="R25"/>
      <c r="S25"/>
    </row>
    <row r="26" spans="1:19" x14ac:dyDescent="0.25">
      <c r="A26" s="1124" t="s">
        <v>159</v>
      </c>
      <c r="B26" s="1119" t="s">
        <v>467</v>
      </c>
      <c r="C26" s="254">
        <f t="shared" ref="C26:C31" si="0">D26/$D$25</f>
        <v>0.9</v>
      </c>
      <c r="D26" s="261">
        <f>D25-D29</f>
        <v>90</v>
      </c>
      <c r="E26" s="1125" t="s">
        <v>810</v>
      </c>
      <c r="F26" s="1144"/>
      <c r="G26" s="3"/>
      <c r="H26" s="3"/>
      <c r="I26" s="3"/>
      <c r="J26" s="3"/>
      <c r="K26" s="1131"/>
      <c r="L26" s="1136" t="s">
        <v>1</v>
      </c>
      <c r="M26" s="1119" t="s">
        <v>449</v>
      </c>
      <c r="N26" s="250">
        <f t="shared" ref="N26:N31" si="1">O26/$O$25</f>
        <v>0.95</v>
      </c>
      <c r="O26" s="260">
        <f>O25-O29</f>
        <v>95</v>
      </c>
      <c r="P26" s="1125" t="s">
        <v>810</v>
      </c>
      <c r="Q26"/>
      <c r="R26"/>
      <c r="S26"/>
    </row>
    <row r="27" spans="1:19" ht="30" x14ac:dyDescent="0.25">
      <c r="A27" s="1124" t="s">
        <v>784</v>
      </c>
      <c r="B27" s="1119" t="s">
        <v>468</v>
      </c>
      <c r="C27" s="1115">
        <f t="shared" si="0"/>
        <v>0.18</v>
      </c>
      <c r="D27" s="1113">
        <f>$D$26*D21/$D$20</f>
        <v>18</v>
      </c>
      <c r="E27" s="1125" t="s">
        <v>810</v>
      </c>
      <c r="F27" s="1144"/>
      <c r="G27" s="3"/>
      <c r="H27" s="3"/>
      <c r="I27" s="3"/>
      <c r="J27" s="3"/>
      <c r="K27" s="1131"/>
      <c r="L27" s="1136" t="s">
        <v>784</v>
      </c>
      <c r="M27" s="1119" t="s">
        <v>450</v>
      </c>
      <c r="N27" s="278">
        <f t="shared" si="1"/>
        <v>0.19</v>
      </c>
      <c r="O27" s="1112">
        <f>$O$26*O21/$O$20</f>
        <v>19</v>
      </c>
      <c r="P27" s="1125" t="s">
        <v>810</v>
      </c>
      <c r="Q27"/>
      <c r="R27"/>
      <c r="S27"/>
    </row>
    <row r="28" spans="1:19" ht="30" x14ac:dyDescent="0.25">
      <c r="A28" s="1129" t="s">
        <v>785</v>
      </c>
      <c r="B28" s="1119" t="s">
        <v>469</v>
      </c>
      <c r="C28" s="1115">
        <f t="shared" si="0"/>
        <v>0.72</v>
      </c>
      <c r="D28" s="1113">
        <f>$D$26*D22/$D$20</f>
        <v>72</v>
      </c>
      <c r="E28" s="1125" t="s">
        <v>810</v>
      </c>
      <c r="F28" s="1144"/>
      <c r="G28" s="3"/>
      <c r="H28" s="3"/>
      <c r="I28" s="3"/>
      <c r="J28" s="3"/>
      <c r="K28" s="1131"/>
      <c r="L28" s="1137" t="s">
        <v>785</v>
      </c>
      <c r="M28" s="1119" t="s">
        <v>451</v>
      </c>
      <c r="N28" s="278">
        <f t="shared" si="1"/>
        <v>0.76</v>
      </c>
      <c r="O28" s="1112">
        <f>$O$26*O22/$O$20</f>
        <v>76</v>
      </c>
      <c r="P28" s="1125" t="s">
        <v>810</v>
      </c>
      <c r="Q28"/>
      <c r="R28"/>
      <c r="S28"/>
    </row>
    <row r="29" spans="1:19" x14ac:dyDescent="0.25">
      <c r="A29" s="1124" t="s">
        <v>160</v>
      </c>
      <c r="B29" s="1119" t="s">
        <v>470</v>
      </c>
      <c r="C29" s="254">
        <f t="shared" si="0"/>
        <v>0.1</v>
      </c>
      <c r="D29" s="261">
        <f>D31+D30</f>
        <v>10</v>
      </c>
      <c r="E29" s="1125" t="s">
        <v>810</v>
      </c>
      <c r="F29" s="1144"/>
      <c r="G29" s="3"/>
      <c r="H29" s="3"/>
      <c r="I29" s="3"/>
      <c r="J29" s="3"/>
      <c r="K29" s="1131"/>
      <c r="L29" s="1124" t="s">
        <v>160</v>
      </c>
      <c r="M29" s="1119" t="s">
        <v>452</v>
      </c>
      <c r="N29" s="250">
        <f t="shared" si="1"/>
        <v>0.05</v>
      </c>
      <c r="O29" s="260">
        <f>O30+O31</f>
        <v>5</v>
      </c>
      <c r="P29" s="1125" t="s">
        <v>810</v>
      </c>
      <c r="Q29"/>
      <c r="R29"/>
      <c r="S29"/>
    </row>
    <row r="30" spans="1:19" ht="60" x14ac:dyDescent="0.25">
      <c r="A30" s="1124" t="s">
        <v>784</v>
      </c>
      <c r="B30" s="1119" t="s">
        <v>471</v>
      </c>
      <c r="C30" s="1115">
        <f t="shared" si="0"/>
        <v>0.05</v>
      </c>
      <c r="D30" s="1116">
        <f>'ИТОГОВЫЙ РЕЗУЛЬТАТ'!C15</f>
        <v>5</v>
      </c>
      <c r="E30" s="1125" t="s">
        <v>810</v>
      </c>
      <c r="F30" s="1144"/>
      <c r="G30" s="3"/>
      <c r="H30" s="3"/>
      <c r="I30" s="3"/>
      <c r="J30" s="3"/>
      <c r="K30" s="1131"/>
      <c r="L30" s="1136" t="s">
        <v>784</v>
      </c>
      <c r="M30" s="1119" t="s">
        <v>453</v>
      </c>
      <c r="N30" s="278">
        <f t="shared" si="1"/>
        <v>0</v>
      </c>
      <c r="O30" s="1114">
        <f>'ИТОГОВЫЙ РЕЗУЛЬТАТ'!C21</f>
        <v>0</v>
      </c>
      <c r="P30" s="1125" t="s">
        <v>810</v>
      </c>
      <c r="Q30"/>
      <c r="R30"/>
      <c r="S30"/>
    </row>
    <row r="31" spans="1:19" ht="60" x14ac:dyDescent="0.25">
      <c r="A31" s="1129" t="s">
        <v>785</v>
      </c>
      <c r="B31" s="1119" t="s">
        <v>472</v>
      </c>
      <c r="C31" s="1115">
        <f t="shared" si="0"/>
        <v>0.05</v>
      </c>
      <c r="D31" s="1116">
        <f>'Балансы СТ (А)'!P50</f>
        <v>5</v>
      </c>
      <c r="E31" s="1125" t="s">
        <v>810</v>
      </c>
      <c r="F31" s="1144"/>
      <c r="G31" s="3"/>
      <c r="H31" s="3"/>
      <c r="I31" s="3"/>
      <c r="J31" s="3"/>
      <c r="K31" s="1131"/>
      <c r="L31" s="1137" t="s">
        <v>785</v>
      </c>
      <c r="M31" s="1119" t="s">
        <v>454</v>
      </c>
      <c r="N31" s="278">
        <f t="shared" si="1"/>
        <v>0.05</v>
      </c>
      <c r="O31" s="1114">
        <f>'Балансы СТ (А)'!P51</f>
        <v>5</v>
      </c>
      <c r="P31" s="1125" t="s">
        <v>810</v>
      </c>
      <c r="Q31"/>
      <c r="R31"/>
      <c r="S31"/>
    </row>
    <row r="32" spans="1:19" ht="15.75" thickBot="1" x14ac:dyDescent="0.3">
      <c r="A32" s="1130"/>
      <c r="B32" s="2"/>
      <c r="C32" s="253"/>
      <c r="D32" s="250"/>
      <c r="E32" s="1131"/>
      <c r="F32" s="1144"/>
      <c r="G32" s="3"/>
      <c r="H32" s="3"/>
      <c r="I32" s="3"/>
      <c r="J32" s="3"/>
      <c r="K32" s="1131"/>
      <c r="L32" s="326"/>
      <c r="M32" s="2"/>
      <c r="N32" s="253"/>
      <c r="O32" s="249"/>
      <c r="P32" s="1131"/>
      <c r="Q32"/>
      <c r="R32"/>
      <c r="S32"/>
    </row>
    <row r="33" spans="1:19" s="124" customFormat="1" ht="42.75" x14ac:dyDescent="0.25">
      <c r="A33" s="1122" t="s">
        <v>773</v>
      </c>
      <c r="B33" s="1155" t="s">
        <v>473</v>
      </c>
      <c r="C33" s="262" t="s">
        <v>482</v>
      </c>
      <c r="D33" s="214" t="s">
        <v>664</v>
      </c>
      <c r="E33" s="1128" t="s">
        <v>646</v>
      </c>
      <c r="F33" s="1145"/>
      <c r="G33" s="1117"/>
      <c r="H33" s="1117"/>
      <c r="I33" s="1117"/>
      <c r="J33" s="1117"/>
      <c r="K33" s="1156"/>
      <c r="L33" s="1122" t="s">
        <v>786</v>
      </c>
      <c r="M33" s="1155" t="s">
        <v>455</v>
      </c>
      <c r="N33" s="262" t="s">
        <v>482</v>
      </c>
      <c r="O33" s="214" t="s">
        <v>664</v>
      </c>
      <c r="P33" s="1128" t="s">
        <v>646</v>
      </c>
      <c r="Q33"/>
      <c r="R33"/>
      <c r="S33"/>
    </row>
    <row r="34" spans="1:19" ht="30" x14ac:dyDescent="0.25">
      <c r="A34" s="1124" t="s">
        <v>188</v>
      </c>
      <c r="B34" s="1119" t="s">
        <v>474</v>
      </c>
      <c r="C34" s="257">
        <v>1</v>
      </c>
      <c r="D34" s="357">
        <v>100</v>
      </c>
      <c r="E34" s="1125" t="s">
        <v>811</v>
      </c>
      <c r="F34" s="1144"/>
      <c r="G34" s="3"/>
      <c r="H34" s="3"/>
      <c r="I34" s="3"/>
      <c r="J34" s="3"/>
      <c r="K34" s="1131"/>
      <c r="L34" s="1136" t="s">
        <v>188</v>
      </c>
      <c r="M34" s="1119" t="s">
        <v>787</v>
      </c>
      <c r="N34" s="264"/>
      <c r="O34" s="265" t="s">
        <v>158</v>
      </c>
      <c r="P34" s="1125" t="s">
        <v>811</v>
      </c>
      <c r="Q34"/>
      <c r="R34"/>
      <c r="S34"/>
    </row>
    <row r="35" spans="1:19" ht="30" x14ac:dyDescent="0.25">
      <c r="A35" s="1124" t="s">
        <v>159</v>
      </c>
      <c r="B35" s="1119" t="s">
        <v>67</v>
      </c>
      <c r="C35" s="257">
        <f>D35/D34</f>
        <v>0.95</v>
      </c>
      <c r="D35" s="357">
        <v>95</v>
      </c>
      <c r="E35" s="1125" t="s">
        <v>811</v>
      </c>
      <c r="F35" s="1144"/>
      <c r="G35" s="3"/>
      <c r="H35" s="3"/>
      <c r="I35" s="3"/>
      <c r="J35" s="3"/>
      <c r="K35" s="1131"/>
      <c r="L35" s="1136" t="s">
        <v>159</v>
      </c>
      <c r="M35" s="1119" t="s">
        <v>456</v>
      </c>
      <c r="N35" s="264"/>
      <c r="O35" s="265" t="s">
        <v>158</v>
      </c>
      <c r="P35" s="1125" t="s">
        <v>811</v>
      </c>
      <c r="Q35"/>
      <c r="R35"/>
      <c r="S35"/>
    </row>
    <row r="36" spans="1:19" ht="58.5" customHeight="1" x14ac:dyDescent="0.25">
      <c r="A36" s="1124" t="s">
        <v>160</v>
      </c>
      <c r="B36" s="1119" t="s">
        <v>325</v>
      </c>
      <c r="C36" s="257">
        <f>D36/D34</f>
        <v>0.05</v>
      </c>
      <c r="D36" s="263">
        <f>D34-D35</f>
        <v>5</v>
      </c>
      <c r="E36" s="1125" t="s">
        <v>811</v>
      </c>
      <c r="F36" s="1144"/>
      <c r="G36" s="3"/>
      <c r="H36" s="3"/>
      <c r="I36" s="3"/>
      <c r="J36" s="3"/>
      <c r="K36" s="1131"/>
      <c r="L36" s="1136" t="s">
        <v>160</v>
      </c>
      <c r="M36" s="1119" t="s">
        <v>457</v>
      </c>
      <c r="N36" s="264"/>
      <c r="O36" s="265" t="s">
        <v>158</v>
      </c>
      <c r="P36" s="1125" t="s">
        <v>811</v>
      </c>
      <c r="Q36"/>
      <c r="R36"/>
      <c r="S36"/>
    </row>
    <row r="37" spans="1:19" ht="15.75" thickBot="1" x14ac:dyDescent="0.3">
      <c r="A37" s="1130"/>
      <c r="B37" s="2"/>
      <c r="C37" s="253"/>
      <c r="D37" s="250"/>
      <c r="E37" s="1131"/>
      <c r="F37" s="1144"/>
      <c r="G37" s="3"/>
      <c r="H37" s="3"/>
      <c r="I37" s="3"/>
      <c r="J37" s="3"/>
      <c r="K37" s="1131"/>
      <c r="L37" s="326"/>
      <c r="M37" s="2"/>
      <c r="N37" s="253"/>
      <c r="O37" s="253"/>
      <c r="P37" s="1131"/>
      <c r="Q37"/>
      <c r="R37"/>
      <c r="S37"/>
    </row>
    <row r="38" spans="1:19" s="124" customFormat="1" ht="29.25" x14ac:dyDescent="0.25">
      <c r="A38" s="1154" t="s">
        <v>773</v>
      </c>
      <c r="B38" s="1157" t="s">
        <v>475</v>
      </c>
      <c r="C38" s="262" t="s">
        <v>482</v>
      </c>
      <c r="D38" s="214" t="s">
        <v>664</v>
      </c>
      <c r="E38" s="1128" t="s">
        <v>646</v>
      </c>
      <c r="F38" s="1158"/>
      <c r="G38" s="1159"/>
      <c r="H38" s="1159"/>
      <c r="I38" s="1159"/>
      <c r="J38" s="1159"/>
      <c r="K38" s="1160"/>
      <c r="L38" s="1161" t="s">
        <v>786</v>
      </c>
      <c r="M38" s="1157" t="s">
        <v>458</v>
      </c>
      <c r="N38" s="262" t="s">
        <v>482</v>
      </c>
      <c r="O38" s="214" t="s">
        <v>664</v>
      </c>
      <c r="P38" s="1128" t="s">
        <v>646</v>
      </c>
      <c r="Q38"/>
      <c r="R38"/>
      <c r="S38"/>
    </row>
    <row r="39" spans="1:19" x14ac:dyDescent="0.25">
      <c r="A39" s="1124" t="s">
        <v>188</v>
      </c>
      <c r="B39" s="1162" t="s">
        <v>336</v>
      </c>
      <c r="C39" s="257">
        <v>1</v>
      </c>
      <c r="D39" s="357">
        <v>100</v>
      </c>
      <c r="E39" s="1125" t="s">
        <v>812</v>
      </c>
      <c r="F39" s="1144"/>
      <c r="G39" s="3"/>
      <c r="H39" s="3"/>
      <c r="I39" s="3"/>
      <c r="J39" s="3"/>
      <c r="K39" s="1131"/>
      <c r="L39" s="1124" t="s">
        <v>188</v>
      </c>
      <c r="M39" s="259" t="s">
        <v>459</v>
      </c>
      <c r="N39" s="264"/>
      <c r="O39" s="265"/>
      <c r="P39" s="1125" t="s">
        <v>812</v>
      </c>
      <c r="Q39"/>
      <c r="R39"/>
      <c r="S39"/>
    </row>
    <row r="40" spans="1:19" ht="30" x14ac:dyDescent="0.25">
      <c r="A40" s="1124" t="s">
        <v>159</v>
      </c>
      <c r="B40" s="1162" t="s">
        <v>339</v>
      </c>
      <c r="C40" s="257">
        <f>D40/D39</f>
        <v>0.9</v>
      </c>
      <c r="D40" s="261">
        <f>D39-D43</f>
        <v>90</v>
      </c>
      <c r="E40" s="1125" t="s">
        <v>812</v>
      </c>
      <c r="F40" s="1144"/>
      <c r="G40" s="3"/>
      <c r="H40" s="3"/>
      <c r="I40" s="3"/>
      <c r="J40" s="3"/>
      <c r="K40" s="1131"/>
      <c r="L40" s="1124" t="s">
        <v>159</v>
      </c>
      <c r="M40" s="259" t="s">
        <v>460</v>
      </c>
      <c r="N40" s="264"/>
      <c r="O40" s="265"/>
      <c r="P40" s="1125" t="s">
        <v>812</v>
      </c>
      <c r="Q40"/>
      <c r="R40"/>
      <c r="S40"/>
    </row>
    <row r="41" spans="1:19" ht="30" x14ac:dyDescent="0.25">
      <c r="A41" s="1124" t="s">
        <v>784</v>
      </c>
      <c r="B41" s="1162" t="s">
        <v>337</v>
      </c>
      <c r="C41" s="243">
        <f>D41/$D$39</f>
        <v>0.85499999999999998</v>
      </c>
      <c r="D41" s="1113">
        <f>D40*D35/D34</f>
        <v>85.5</v>
      </c>
      <c r="E41" s="1125" t="s">
        <v>812</v>
      </c>
      <c r="F41" s="1144"/>
      <c r="G41" s="3"/>
      <c r="H41" s="3"/>
      <c r="I41" s="3"/>
      <c r="J41" s="3"/>
      <c r="K41" s="1131"/>
      <c r="L41" s="1124" t="s">
        <v>784</v>
      </c>
      <c r="M41" s="259" t="s">
        <v>337</v>
      </c>
      <c r="N41" s="265"/>
      <c r="O41" s="265"/>
      <c r="P41" s="1125" t="s">
        <v>812</v>
      </c>
      <c r="Q41"/>
      <c r="R41"/>
      <c r="S41"/>
    </row>
    <row r="42" spans="1:19" ht="45" x14ac:dyDescent="0.25">
      <c r="A42" s="1129" t="s">
        <v>785</v>
      </c>
      <c r="B42" s="1162" t="s">
        <v>338</v>
      </c>
      <c r="C42" s="243">
        <f>D42/$D$39</f>
        <v>4.4999999999999998E-2</v>
      </c>
      <c r="D42" s="1113">
        <f>D40*D36/D34</f>
        <v>4.5</v>
      </c>
      <c r="E42" s="1125" t="s">
        <v>812</v>
      </c>
      <c r="F42" s="1144"/>
      <c r="G42" s="3"/>
      <c r="H42" s="3"/>
      <c r="I42" s="3"/>
      <c r="J42" s="3"/>
      <c r="K42" s="1131"/>
      <c r="L42" s="1129" t="s">
        <v>785</v>
      </c>
      <c r="M42" s="259" t="s">
        <v>338</v>
      </c>
      <c r="N42" s="265"/>
      <c r="O42" s="265"/>
      <c r="P42" s="1125" t="s">
        <v>812</v>
      </c>
      <c r="Q42"/>
      <c r="R42"/>
      <c r="S42"/>
    </row>
    <row r="43" spans="1:19" ht="30.75" thickBot="1" x14ac:dyDescent="0.3">
      <c r="A43" s="1124" t="s">
        <v>160</v>
      </c>
      <c r="B43" s="1163" t="s">
        <v>340</v>
      </c>
      <c r="C43" s="1133">
        <f>D43/$D$39</f>
        <v>0.1</v>
      </c>
      <c r="D43" s="1134">
        <v>10</v>
      </c>
      <c r="E43" s="1125" t="s">
        <v>812</v>
      </c>
      <c r="F43" s="1148"/>
      <c r="G43" s="1149"/>
      <c r="H43" s="1149"/>
      <c r="I43" s="1149"/>
      <c r="J43" s="1149"/>
      <c r="K43" s="1150"/>
      <c r="L43" s="1124" t="s">
        <v>160</v>
      </c>
      <c r="M43" s="1132" t="s">
        <v>340</v>
      </c>
      <c r="N43" s="1135"/>
      <c r="O43" s="1135"/>
      <c r="P43" s="1125" t="s">
        <v>812</v>
      </c>
      <c r="Q43"/>
      <c r="R43"/>
      <c r="S43"/>
    </row>
    <row r="44" spans="1:19" x14ac:dyDescent="0.25">
      <c r="A44" s="255"/>
      <c r="B44" s="211"/>
      <c r="C44" s="212"/>
      <c r="D44" s="213"/>
      <c r="E44" s="213"/>
      <c r="F44" s="213"/>
      <c r="G44" s="213"/>
      <c r="H44" s="213"/>
      <c r="I44" s="213"/>
      <c r="J44" s="213"/>
      <c r="K44" s="211"/>
      <c r="L44" s="255"/>
      <c r="M44" s="211"/>
      <c r="N44" s="212"/>
      <c r="O44" s="211"/>
      <c r="P44"/>
      <c r="Q44"/>
      <c r="R44"/>
      <c r="S44"/>
    </row>
    <row r="45" spans="1:19" x14ac:dyDescent="0.25">
      <c r="A45" s="255"/>
      <c r="B45" s="211"/>
      <c r="C45" s="212"/>
      <c r="D45" s="213"/>
      <c r="E45" s="213"/>
      <c r="F45" s="213"/>
      <c r="G45" s="213"/>
      <c r="H45" s="213"/>
      <c r="I45" s="213"/>
      <c r="J45" s="213"/>
      <c r="K45" s="211"/>
      <c r="L45" s="255"/>
      <c r="M45" s="211"/>
      <c r="N45" s="212"/>
      <c r="O45" s="211"/>
      <c r="P45"/>
      <c r="Q45"/>
      <c r="R45"/>
      <c r="S45"/>
    </row>
  </sheetData>
  <mergeCells count="3">
    <mergeCell ref="A3:E3"/>
    <mergeCell ref="L3:P3"/>
    <mergeCell ref="A1:P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A425"/>
  <sheetViews>
    <sheetView topLeftCell="N1" zoomScale="90" zoomScaleNormal="90" workbookViewId="0">
      <selection activeCell="Y5" sqref="Y5:AC60"/>
    </sheetView>
  </sheetViews>
  <sheetFormatPr defaultRowHeight="18.75" x14ac:dyDescent="0.3"/>
  <cols>
    <col min="1" max="1" width="8.140625" style="20" customWidth="1"/>
    <col min="2" max="2" width="73.140625" style="2" customWidth="1"/>
    <col min="3" max="3" width="9" style="2" customWidth="1"/>
    <col min="4" max="4" width="10.7109375" style="259" customWidth="1"/>
    <col min="5" max="5" width="9.5703125" style="259" customWidth="1"/>
    <col min="6" max="6" width="5.85546875" style="2" customWidth="1"/>
    <col min="7" max="7" width="6.5703125" style="20" customWidth="1"/>
    <col min="8" max="8" width="72.7109375" style="2" customWidth="1"/>
    <col min="9" max="9" width="9.140625" style="2"/>
    <col min="10" max="10" width="10.85546875" style="2" customWidth="1"/>
    <col min="11" max="11" width="14.5703125" style="2" customWidth="1"/>
    <col min="12" max="12" width="5.85546875" style="2" customWidth="1"/>
    <col min="13" max="13" width="9.140625" style="20"/>
    <col min="14" max="14" width="67.7109375" style="2" customWidth="1"/>
    <col min="15" max="15" width="9.7109375" style="2" customWidth="1"/>
    <col min="16" max="16" width="10.85546875" style="2" customWidth="1"/>
    <col min="17" max="17" width="12.7109375" style="2" customWidth="1"/>
    <col min="18" max="18" width="5.7109375" style="2" customWidth="1"/>
    <col min="19" max="19" width="9.140625" style="24"/>
    <col min="20" max="20" width="64.42578125" style="2" customWidth="1"/>
    <col min="21" max="23" width="9.140625" style="2"/>
    <col min="24" max="24" width="5.7109375" style="2" customWidth="1"/>
    <col min="25" max="25" width="9.140625" style="20"/>
    <col min="26" max="26" width="86.28515625" style="2" customWidth="1"/>
    <col min="27" max="27" width="14.28515625" style="13" customWidth="1"/>
    <col min="28" max="28" width="13.28515625" style="173" customWidth="1"/>
    <col min="29" max="29" width="13.28515625" style="183" customWidth="1"/>
    <col min="30" max="30" width="5.7109375" style="2" customWidth="1"/>
    <col min="31" max="31" width="52.140625" style="2" customWidth="1"/>
    <col min="32" max="32" width="9.140625" style="2"/>
    <col min="33" max="33" width="10.7109375" style="2" bestFit="1" customWidth="1"/>
    <col min="34" max="34" width="45.85546875" style="2" customWidth="1"/>
    <col min="35" max="37" width="9.140625" style="2"/>
    <col min="38" max="38" width="55" style="2" customWidth="1"/>
    <col min="39" max="16384" width="9.140625" style="2"/>
  </cols>
  <sheetData>
    <row r="1" spans="1:261" ht="37.5" customHeight="1" thickBot="1" x14ac:dyDescent="0.3">
      <c r="A1" s="1166"/>
      <c r="B1" s="1167" t="s">
        <v>523</v>
      </c>
      <c r="C1" s="1167"/>
      <c r="D1" s="1167"/>
      <c r="E1" s="1167"/>
      <c r="F1" s="1167"/>
      <c r="G1" s="1167"/>
      <c r="H1" s="1167"/>
      <c r="I1" s="1168"/>
      <c r="J1" s="1168"/>
      <c r="K1" s="1168"/>
      <c r="L1" s="1167"/>
      <c r="M1" s="1169"/>
      <c r="N1" s="1168"/>
      <c r="O1" s="1168"/>
      <c r="P1" s="1168"/>
      <c r="Q1" s="1168"/>
      <c r="R1" s="1168"/>
      <c r="S1" s="1170"/>
      <c r="T1" s="1168"/>
      <c r="U1" s="1168"/>
      <c r="V1" s="1168"/>
      <c r="W1" s="1168"/>
      <c r="X1" s="1168"/>
      <c r="Y1" s="1169"/>
      <c r="Z1" s="1168"/>
      <c r="AA1" s="1171"/>
      <c r="AB1" s="1172"/>
      <c r="AC1" s="1173"/>
      <c r="AD1" s="1168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</row>
    <row r="2" spans="1:261" ht="21.75" customHeight="1" thickBot="1" x14ac:dyDescent="0.3">
      <c r="A2" s="1794"/>
      <c r="B2" s="1795"/>
      <c r="C2" s="1795"/>
      <c r="D2" s="1795"/>
      <c r="E2" s="1795"/>
      <c r="F2" s="1795"/>
      <c r="G2" s="1795"/>
      <c r="H2" s="1795"/>
      <c r="I2" s="1795"/>
      <c r="J2" s="1795"/>
      <c r="K2" s="1795"/>
      <c r="L2" s="1795"/>
      <c r="M2" s="1795"/>
      <c r="N2" s="1795"/>
      <c r="O2" s="1795"/>
      <c r="P2" s="1795"/>
      <c r="Q2" s="1795"/>
      <c r="R2" s="1795"/>
      <c r="S2" s="1795"/>
      <c r="T2" s="1795"/>
      <c r="U2" s="1795"/>
      <c r="V2" s="1795"/>
      <c r="W2" s="1795"/>
      <c r="X2" s="1795"/>
      <c r="Y2" s="1795"/>
      <c r="Z2" s="1795"/>
      <c r="AA2" s="1795"/>
      <c r="AB2" s="1795"/>
      <c r="AC2" s="1795"/>
      <c r="AD2" s="1796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</row>
    <row r="3" spans="1:261" ht="49.5" customHeight="1" thickBot="1" x14ac:dyDescent="0.3">
      <c r="A3" s="1797" t="s">
        <v>792</v>
      </c>
      <c r="B3" s="1798"/>
      <c r="C3" s="1798"/>
      <c r="D3" s="1798"/>
      <c r="E3" s="1798"/>
      <c r="F3" s="1306"/>
      <c r="G3" s="1791" t="s">
        <v>530</v>
      </c>
      <c r="H3" s="1792"/>
      <c r="I3" s="1792"/>
      <c r="J3" s="1792"/>
      <c r="K3" s="1793"/>
      <c r="L3" s="1306"/>
      <c r="M3" s="1791" t="s">
        <v>531</v>
      </c>
      <c r="N3" s="1792"/>
      <c r="O3" s="1792"/>
      <c r="P3" s="1792"/>
      <c r="Q3" s="1793"/>
      <c r="R3" s="1306"/>
      <c r="S3" s="1788" t="s">
        <v>532</v>
      </c>
      <c r="T3" s="1789"/>
      <c r="U3" s="1789"/>
      <c r="V3" s="1789"/>
      <c r="W3" s="1790"/>
      <c r="X3" s="1306"/>
      <c r="Y3" s="1791" t="s">
        <v>867</v>
      </c>
      <c r="Z3" s="1792"/>
      <c r="AA3" s="1792"/>
      <c r="AB3" s="1792"/>
      <c r="AC3" s="1793"/>
      <c r="AD3" s="1306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</row>
    <row r="4" spans="1:261" ht="66" customHeight="1" thickBot="1" x14ac:dyDescent="0.3">
      <c r="A4" s="1175" t="s">
        <v>773</v>
      </c>
      <c r="B4" s="1176" t="s">
        <v>789</v>
      </c>
      <c r="C4" s="1121" t="s">
        <v>791</v>
      </c>
      <c r="D4" s="1122" t="s">
        <v>664</v>
      </c>
      <c r="E4" s="1204" t="s">
        <v>646</v>
      </c>
      <c r="F4" s="1210"/>
      <c r="G4" s="1175" t="s">
        <v>773</v>
      </c>
      <c r="H4" s="1176" t="s">
        <v>789</v>
      </c>
      <c r="I4" s="1121" t="s">
        <v>791</v>
      </c>
      <c r="J4" s="1122" t="s">
        <v>664</v>
      </c>
      <c r="K4" s="1204" t="s">
        <v>646</v>
      </c>
      <c r="L4" s="1210"/>
      <c r="M4" s="1175" t="s">
        <v>773</v>
      </c>
      <c r="N4" s="1176" t="s">
        <v>789</v>
      </c>
      <c r="O4" s="1121" t="s">
        <v>791</v>
      </c>
      <c r="P4" s="1122" t="s">
        <v>664</v>
      </c>
      <c r="Q4" s="1204" t="s">
        <v>646</v>
      </c>
      <c r="R4" s="1210"/>
      <c r="S4" s="1175" t="s">
        <v>773</v>
      </c>
      <c r="T4" s="1176" t="s">
        <v>789</v>
      </c>
      <c r="U4" s="1121" t="s">
        <v>791</v>
      </c>
      <c r="V4" s="1122" t="s">
        <v>664</v>
      </c>
      <c r="W4" s="1204" t="s">
        <v>646</v>
      </c>
      <c r="X4" s="1210"/>
      <c r="Y4" s="1175" t="s">
        <v>773</v>
      </c>
      <c r="Z4" s="1176" t="s">
        <v>789</v>
      </c>
      <c r="AA4" s="1176" t="s">
        <v>864</v>
      </c>
      <c r="AB4" s="1176" t="s">
        <v>865</v>
      </c>
      <c r="AC4" s="1176" t="s">
        <v>866</v>
      </c>
      <c r="AD4" s="1210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</row>
    <row r="5" spans="1:261" ht="50.25" customHeight="1" x14ac:dyDescent="0.25">
      <c r="A5" s="1199">
        <v>1</v>
      </c>
      <c r="B5" s="281" t="s">
        <v>793</v>
      </c>
      <c r="C5" s="1177">
        <v>1</v>
      </c>
      <c r="D5" s="271" t="s">
        <v>158</v>
      </c>
      <c r="E5" s="1098" t="s">
        <v>158</v>
      </c>
      <c r="F5" s="1210"/>
      <c r="G5" s="1207">
        <v>1</v>
      </c>
      <c r="H5" s="281" t="s">
        <v>99</v>
      </c>
      <c r="I5" s="268">
        <v>0</v>
      </c>
      <c r="J5" s="302"/>
      <c r="K5" s="302"/>
      <c r="L5" s="1210"/>
      <c r="M5" s="266" t="s">
        <v>525</v>
      </c>
      <c r="N5" s="1180" t="s">
        <v>824</v>
      </c>
      <c r="O5" s="268">
        <v>1</v>
      </c>
      <c r="P5" s="309" t="s">
        <v>158</v>
      </c>
      <c r="Q5" s="309"/>
      <c r="R5" s="1210"/>
      <c r="S5" s="266" t="s">
        <v>525</v>
      </c>
      <c r="T5" s="1180" t="s">
        <v>856</v>
      </c>
      <c r="U5" s="268">
        <v>1</v>
      </c>
      <c r="X5" s="1210"/>
      <c r="Y5" s="266">
        <v>1</v>
      </c>
      <c r="Z5" s="1307" t="s">
        <v>235</v>
      </c>
      <c r="AA5" s="1315">
        <f>AA6+AA10</f>
        <v>1.0675675675675675</v>
      </c>
      <c r="AB5" s="1330">
        <f>AB6+AB11+AB17</f>
        <v>0.99999999999999989</v>
      </c>
      <c r="AC5" s="1316"/>
      <c r="AD5" s="1210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</row>
    <row r="6" spans="1:261" ht="49.5" customHeight="1" x14ac:dyDescent="0.25">
      <c r="A6" s="1199" t="s">
        <v>1</v>
      </c>
      <c r="B6" s="280" t="s">
        <v>522</v>
      </c>
      <c r="C6" s="1178">
        <f>D6*$C$5/$D$10</f>
        <v>0</v>
      </c>
      <c r="D6" s="271">
        <v>0</v>
      </c>
      <c r="E6" s="1125" t="s">
        <v>809</v>
      </c>
      <c r="F6" s="1210"/>
      <c r="G6" s="1207" t="s">
        <v>1</v>
      </c>
      <c r="H6" s="293" t="s">
        <v>802</v>
      </c>
      <c r="I6" s="296" t="e">
        <f>J6*$I$5/$J$12</f>
        <v>#DIV/0!</v>
      </c>
      <c r="J6" s="303">
        <v>0</v>
      </c>
      <c r="K6" s="1221" t="s">
        <v>818</v>
      </c>
      <c r="L6" s="1210"/>
      <c r="M6" s="266" t="s">
        <v>1</v>
      </c>
      <c r="N6" s="222" t="s">
        <v>526</v>
      </c>
      <c r="O6" s="1235">
        <f>P6*$O$5/$P$9</f>
        <v>1</v>
      </c>
      <c r="P6" s="271">
        <f>'Балансы Ист'!D28+'Балансы Ист'!O28+'Балансы Ист'!D31+'Балансы Ист'!O31</f>
        <v>158</v>
      </c>
      <c r="Q6" s="1221" t="s">
        <v>813</v>
      </c>
      <c r="R6" s="1210"/>
      <c r="S6" s="266" t="s">
        <v>1</v>
      </c>
      <c r="T6" s="222" t="s">
        <v>857</v>
      </c>
      <c r="U6" s="1235">
        <f>V6*$U$5/$V$8</f>
        <v>0</v>
      </c>
      <c r="V6" s="271">
        <v>0</v>
      </c>
      <c r="W6" s="1125" t="s">
        <v>884</v>
      </c>
      <c r="X6" s="1210"/>
      <c r="Y6" s="266" t="s">
        <v>1</v>
      </c>
      <c r="Z6" s="1308" t="s">
        <v>868</v>
      </c>
      <c r="AA6" s="1318">
        <f>SUM(AA7:AA9)</f>
        <v>6.7567567567567571E-2</v>
      </c>
      <c r="AB6" s="1331">
        <f t="shared" ref="AB6:AB22" si="0">AA6/$AA$5</f>
        <v>6.3291139240506333E-2</v>
      </c>
      <c r="AC6" s="1316"/>
      <c r="AD6" s="1210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</row>
    <row r="7" spans="1:261" ht="46.5" customHeight="1" x14ac:dyDescent="0.25">
      <c r="A7" s="1199" t="s">
        <v>2</v>
      </c>
      <c r="B7" s="280" t="s">
        <v>790</v>
      </c>
      <c r="C7" s="1178">
        <f>D7*$C$5/$D$10</f>
        <v>0.5</v>
      </c>
      <c r="D7" s="271">
        <f>'Балансы Ист'!D22</f>
        <v>80</v>
      </c>
      <c r="E7" s="1125" t="s">
        <v>809</v>
      </c>
      <c r="F7" s="1210"/>
      <c r="G7" s="1207" t="s">
        <v>2</v>
      </c>
      <c r="H7" s="293" t="s">
        <v>803</v>
      </c>
      <c r="I7" s="296" t="e">
        <f t="shared" ref="I7:I11" si="1">J7*$I$5/$J$12</f>
        <v>#DIV/0!</v>
      </c>
      <c r="J7" s="303">
        <v>0</v>
      </c>
      <c r="K7" s="1221" t="s">
        <v>818</v>
      </c>
      <c r="L7" s="1210"/>
      <c r="M7" s="266" t="s">
        <v>2</v>
      </c>
      <c r="N7" s="280" t="s">
        <v>788</v>
      </c>
      <c r="O7" s="1235">
        <f t="shared" ref="O7:O8" si="2">P7*$O$5/$P$9</f>
        <v>0</v>
      </c>
      <c r="P7" s="271">
        <v>0</v>
      </c>
      <c r="Q7" s="1221" t="s">
        <v>813</v>
      </c>
      <c r="R7" s="1210"/>
      <c r="S7" s="266" t="s">
        <v>2</v>
      </c>
      <c r="T7" s="222" t="s">
        <v>858</v>
      </c>
      <c r="U7" s="1235">
        <f>V7*$U$5/$V$8</f>
        <v>1</v>
      </c>
      <c r="V7" s="271">
        <f>'Балансы Ист'!D10+'Балансы Ист'!O10</f>
        <v>200</v>
      </c>
      <c r="W7" s="1443" t="s">
        <v>884</v>
      </c>
      <c r="X7" s="1210"/>
      <c r="Y7" s="266" t="s">
        <v>189</v>
      </c>
      <c r="Z7" s="1309" t="s">
        <v>214</v>
      </c>
      <c r="AA7" s="1317">
        <f>P12/$P$15</f>
        <v>0</v>
      </c>
      <c r="AB7" s="1332">
        <f t="shared" si="0"/>
        <v>0</v>
      </c>
      <c r="AC7" s="1316"/>
      <c r="AD7" s="1210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</row>
    <row r="8" spans="1:261" ht="50.25" customHeight="1" x14ac:dyDescent="0.25">
      <c r="A8" s="1199" t="s">
        <v>3</v>
      </c>
      <c r="B8" s="280" t="s">
        <v>106</v>
      </c>
      <c r="C8" s="1178">
        <f>D8*$C$5/$D$10</f>
        <v>0.5</v>
      </c>
      <c r="D8" s="271">
        <f>'Балансы Ист'!O22</f>
        <v>80</v>
      </c>
      <c r="E8" s="1125" t="s">
        <v>809</v>
      </c>
      <c r="F8" s="1210"/>
      <c r="G8" s="1207" t="s">
        <v>3</v>
      </c>
      <c r="H8" s="293" t="s">
        <v>804</v>
      </c>
      <c r="I8" s="296" t="e">
        <f t="shared" si="1"/>
        <v>#DIV/0!</v>
      </c>
      <c r="J8" s="303">
        <v>0</v>
      </c>
      <c r="K8" s="1221" t="s">
        <v>818</v>
      </c>
      <c r="L8" s="1210"/>
      <c r="M8" s="266" t="s">
        <v>3</v>
      </c>
      <c r="N8" s="280" t="s">
        <v>552</v>
      </c>
      <c r="O8" s="1235">
        <f t="shared" si="2"/>
        <v>0</v>
      </c>
      <c r="P8" s="271">
        <f>P52</f>
        <v>0</v>
      </c>
      <c r="Q8" s="1221" t="s">
        <v>813</v>
      </c>
      <c r="R8" s="1210"/>
      <c r="S8" s="267" t="s">
        <v>181</v>
      </c>
      <c r="T8" s="1219" t="s">
        <v>859</v>
      </c>
      <c r="V8" s="273">
        <f>V7+V6</f>
        <v>200</v>
      </c>
      <c r="W8" s="1443" t="s">
        <v>884</v>
      </c>
      <c r="X8" s="1210"/>
      <c r="Y8" s="266" t="s">
        <v>190</v>
      </c>
      <c r="Z8" s="1309" t="s">
        <v>215</v>
      </c>
      <c r="AA8" s="1317">
        <f>P13/$P$15</f>
        <v>0</v>
      </c>
      <c r="AB8" s="1332">
        <f t="shared" si="0"/>
        <v>0</v>
      </c>
      <c r="AC8" s="1316"/>
      <c r="AD8" s="1210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</row>
    <row r="9" spans="1:261" ht="51" customHeight="1" x14ac:dyDescent="0.25">
      <c r="A9" s="1199" t="s">
        <v>4</v>
      </c>
      <c r="B9" s="280" t="s">
        <v>801</v>
      </c>
      <c r="C9" s="1178">
        <f>D9*$C$5/$D$10</f>
        <v>0</v>
      </c>
      <c r="D9" s="271">
        <v>0</v>
      </c>
      <c r="E9" s="1125" t="s">
        <v>809</v>
      </c>
      <c r="F9" s="1210"/>
      <c r="G9" s="1207" t="s">
        <v>4</v>
      </c>
      <c r="H9" s="293" t="s">
        <v>805</v>
      </c>
      <c r="I9" s="296" t="e">
        <f t="shared" si="1"/>
        <v>#DIV/0!</v>
      </c>
      <c r="J9" s="303">
        <v>0</v>
      </c>
      <c r="K9" s="1221" t="s">
        <v>818</v>
      </c>
      <c r="L9" s="1210"/>
      <c r="M9" s="1222" t="s">
        <v>181</v>
      </c>
      <c r="N9" s="1219" t="s">
        <v>826</v>
      </c>
      <c r="P9" s="273">
        <f>SUM(P6:P8)</f>
        <v>158</v>
      </c>
      <c r="Q9" s="1221" t="s">
        <v>813</v>
      </c>
      <c r="R9" s="1210"/>
      <c r="S9" s="267" t="s">
        <v>29</v>
      </c>
      <c r="T9" s="1292" t="s">
        <v>136</v>
      </c>
      <c r="U9" s="268">
        <v>1</v>
      </c>
      <c r="V9" s="273">
        <f>V10+V11+V12</f>
        <v>120</v>
      </c>
      <c r="W9" s="1443" t="s">
        <v>884</v>
      </c>
      <c r="X9" s="1210"/>
      <c r="Y9" s="266" t="s">
        <v>191</v>
      </c>
      <c r="Z9" s="1309" t="s">
        <v>216</v>
      </c>
      <c r="AA9" s="1317">
        <f>P14/$P$15</f>
        <v>6.7567567567567571E-2</v>
      </c>
      <c r="AB9" s="1332">
        <f t="shared" si="0"/>
        <v>6.3291139240506333E-2</v>
      </c>
      <c r="AC9" s="1316"/>
      <c r="AD9" s="1210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</row>
    <row r="10" spans="1:261" ht="38.25" x14ac:dyDescent="0.25">
      <c r="A10" s="1199" t="s">
        <v>181</v>
      </c>
      <c r="B10" s="1180" t="s">
        <v>113</v>
      </c>
      <c r="C10" s="1179" t="s">
        <v>158</v>
      </c>
      <c r="D10" s="273">
        <f>SUM(D6:D9)</f>
        <v>160</v>
      </c>
      <c r="E10" s="1125" t="s">
        <v>809</v>
      </c>
      <c r="F10" s="1210"/>
      <c r="G10" s="1207" t="s">
        <v>5</v>
      </c>
      <c r="H10" s="293" t="s">
        <v>806</v>
      </c>
      <c r="I10" s="296" t="e">
        <f t="shared" si="1"/>
        <v>#DIV/0!</v>
      </c>
      <c r="J10" s="303">
        <v>0</v>
      </c>
      <c r="K10" s="1221" t="s">
        <v>818</v>
      </c>
      <c r="L10" s="1210"/>
      <c r="N10" s="281" t="s">
        <v>794</v>
      </c>
      <c r="R10" s="1210"/>
      <c r="S10" s="267" t="s">
        <v>262</v>
      </c>
      <c r="T10" s="1289" t="s">
        <v>88</v>
      </c>
      <c r="U10" s="1235">
        <f>V10*$U$9/$V$9</f>
        <v>1</v>
      </c>
      <c r="V10" s="319">
        <f>'Номенклатура продуктов'!D29</f>
        <v>120</v>
      </c>
      <c r="W10" s="1443" t="s">
        <v>884</v>
      </c>
      <c r="X10" s="1210"/>
      <c r="Y10" s="266" t="s">
        <v>2</v>
      </c>
      <c r="Z10" s="1310" t="s">
        <v>873</v>
      </c>
      <c r="AA10" s="1318">
        <f>AA11+AA17</f>
        <v>0.99999999999999989</v>
      </c>
      <c r="AB10" s="1331">
        <f t="shared" si="0"/>
        <v>0.93670886075949356</v>
      </c>
      <c r="AC10" s="1319">
        <v>1</v>
      </c>
      <c r="AD10" s="12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</row>
    <row r="11" spans="1:261" ht="39" customHeight="1" x14ac:dyDescent="0.25">
      <c r="A11" s="1199"/>
      <c r="B11" s="281" t="s">
        <v>794</v>
      </c>
      <c r="C11" s="281"/>
      <c r="D11" s="258"/>
      <c r="E11" s="1205"/>
      <c r="F11" s="1210"/>
      <c r="G11" s="1207" t="s">
        <v>6</v>
      </c>
      <c r="H11" s="293" t="s">
        <v>807</v>
      </c>
      <c r="I11" s="296" t="e">
        <f t="shared" si="1"/>
        <v>#DIV/0!</v>
      </c>
      <c r="J11" s="303">
        <v>0</v>
      </c>
      <c r="K11" s="1221" t="s">
        <v>818</v>
      </c>
      <c r="L11" s="1210"/>
      <c r="M11" s="266" t="s">
        <v>7</v>
      </c>
      <c r="N11" s="3" t="s">
        <v>827</v>
      </c>
      <c r="O11" s="268">
        <v>1</v>
      </c>
      <c r="P11" s="273">
        <f>SUM(P12:P14)</f>
        <v>10</v>
      </c>
      <c r="Q11" s="1221" t="s">
        <v>813</v>
      </c>
      <c r="R11" s="1210"/>
      <c r="S11" s="267" t="s">
        <v>263</v>
      </c>
      <c r="T11" s="1290" t="s">
        <v>860</v>
      </c>
      <c r="U11" s="1235">
        <f>V11*$U$10/$V$10</f>
        <v>0</v>
      </c>
      <c r="V11" s="317">
        <v>0</v>
      </c>
      <c r="W11" s="1443" t="s">
        <v>884</v>
      </c>
      <c r="X11" s="1210"/>
      <c r="Y11" s="266"/>
      <c r="Z11" s="293" t="s">
        <v>872</v>
      </c>
      <c r="AA11" s="1321">
        <f>SUM(AA12:AA16)</f>
        <v>0.96249999999999991</v>
      </c>
      <c r="AB11" s="1332">
        <f t="shared" si="0"/>
        <v>0.90158227848101258</v>
      </c>
      <c r="AC11" s="1344">
        <f t="shared" ref="AC11:AC22" si="3">AB11/$AB$10</f>
        <v>0.96250000000000002</v>
      </c>
      <c r="AD11" s="1210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</row>
    <row r="12" spans="1:261" ht="36.75" customHeight="1" x14ac:dyDescent="0.25">
      <c r="A12" s="1199" t="s">
        <v>7</v>
      </c>
      <c r="B12" s="282" t="s">
        <v>91</v>
      </c>
      <c r="C12" s="282"/>
      <c r="D12" s="303">
        <v>0</v>
      </c>
      <c r="E12" s="1125" t="s">
        <v>809</v>
      </c>
      <c r="F12" s="1211"/>
      <c r="G12" s="1222">
        <v>2</v>
      </c>
      <c r="H12" s="1219" t="s">
        <v>114</v>
      </c>
      <c r="I12" s="1220"/>
      <c r="J12" s="273">
        <f>SUM(J6:J11)</f>
        <v>0</v>
      </c>
      <c r="K12" s="1221" t="s">
        <v>817</v>
      </c>
      <c r="L12" s="1211"/>
      <c r="M12" s="266" t="s">
        <v>262</v>
      </c>
      <c r="N12" s="8" t="s">
        <v>140</v>
      </c>
      <c r="O12" s="1235">
        <f>P12*$O$11/$P$11</f>
        <v>0</v>
      </c>
      <c r="P12" s="310">
        <v>0</v>
      </c>
      <c r="Q12" s="1221" t="s">
        <v>813</v>
      </c>
      <c r="R12" s="1211"/>
      <c r="S12" s="267" t="s">
        <v>8</v>
      </c>
      <c r="T12" s="1291" t="s">
        <v>135</v>
      </c>
      <c r="U12" s="1235"/>
      <c r="V12" s="317">
        <v>0</v>
      </c>
      <c r="W12" s="1443" t="s">
        <v>884</v>
      </c>
      <c r="X12" s="1211"/>
      <c r="Y12" s="266" t="s">
        <v>252</v>
      </c>
      <c r="Z12" s="290" t="s">
        <v>209</v>
      </c>
      <c r="AA12" s="1322">
        <f>P17/$P$15</f>
        <v>0</v>
      </c>
      <c r="AB12" s="1333">
        <f t="shared" si="0"/>
        <v>0</v>
      </c>
      <c r="AC12" s="1345">
        <f t="shared" si="3"/>
        <v>0</v>
      </c>
      <c r="AD12" s="1211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</row>
    <row r="13" spans="1:261" ht="41.25" customHeight="1" x14ac:dyDescent="0.25">
      <c r="A13" s="1199" t="s">
        <v>8</v>
      </c>
      <c r="B13" s="283" t="s">
        <v>118</v>
      </c>
      <c r="C13" s="1181">
        <v>1</v>
      </c>
      <c r="D13" s="1072">
        <v>6</v>
      </c>
      <c r="E13" s="1125" t="s">
        <v>809</v>
      </c>
      <c r="F13" s="1211"/>
      <c r="H13" s="281" t="s">
        <v>814</v>
      </c>
      <c r="L13" s="1211"/>
      <c r="M13" s="266" t="s">
        <v>263</v>
      </c>
      <c r="N13" s="8" t="s">
        <v>141</v>
      </c>
      <c r="O13" s="1235">
        <f t="shared" ref="O13:O14" si="4">P13*$O$11/$P$11</f>
        <v>0</v>
      </c>
      <c r="P13" s="310">
        <v>0</v>
      </c>
      <c r="Q13" s="1221" t="s">
        <v>813</v>
      </c>
      <c r="R13" s="1211"/>
      <c r="S13" s="267" t="s">
        <v>861</v>
      </c>
      <c r="T13" s="1293" t="s">
        <v>134</v>
      </c>
      <c r="U13" s="268">
        <v>0</v>
      </c>
      <c r="V13" s="320">
        <f>SUM(V14:V15)</f>
        <v>0</v>
      </c>
      <c r="W13" s="1443" t="s">
        <v>884</v>
      </c>
      <c r="X13" s="1211"/>
      <c r="Y13" s="266" t="s">
        <v>253</v>
      </c>
      <c r="Z13" s="1311" t="s">
        <v>206</v>
      </c>
      <c r="AA13" s="1323">
        <f>J15/$D$10</f>
        <v>0</v>
      </c>
      <c r="AB13" s="1333">
        <f t="shared" si="0"/>
        <v>0</v>
      </c>
      <c r="AC13" s="1345">
        <f t="shared" si="3"/>
        <v>0</v>
      </c>
      <c r="AD13" s="1211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</row>
    <row r="14" spans="1:261" ht="38.25" x14ac:dyDescent="0.25">
      <c r="A14" s="1199"/>
      <c r="B14" s="283" t="s">
        <v>119</v>
      </c>
      <c r="C14" s="283"/>
      <c r="D14" s="258"/>
      <c r="E14" s="1205"/>
      <c r="F14" s="1211"/>
      <c r="G14" s="1199" t="s">
        <v>7</v>
      </c>
      <c r="H14" s="298" t="s">
        <v>116</v>
      </c>
      <c r="I14" s="297"/>
      <c r="J14" s="273">
        <f>SUM(J15:J17)</f>
        <v>0</v>
      </c>
      <c r="K14" s="1221" t="s">
        <v>817</v>
      </c>
      <c r="L14" s="1211"/>
      <c r="M14" s="266" t="s">
        <v>815</v>
      </c>
      <c r="N14" s="8" t="s">
        <v>142</v>
      </c>
      <c r="O14" s="1235">
        <f t="shared" si="4"/>
        <v>1</v>
      </c>
      <c r="P14" s="311">
        <f>'Номенклатура продуктов'!D28</f>
        <v>10</v>
      </c>
      <c r="Q14" s="1221" t="s">
        <v>813</v>
      </c>
      <c r="R14" s="1211"/>
      <c r="S14" s="267" t="s">
        <v>862</v>
      </c>
      <c r="T14" s="1294" t="s">
        <v>90</v>
      </c>
      <c r="U14" s="1235" t="e">
        <f>V14*$U$13/$V$13</f>
        <v>#DIV/0!</v>
      </c>
      <c r="V14" s="320">
        <v>0</v>
      </c>
      <c r="W14" s="1443" t="s">
        <v>884</v>
      </c>
      <c r="X14" s="1211"/>
      <c r="Y14" s="266" t="s">
        <v>254</v>
      </c>
      <c r="Z14" s="1311" t="s">
        <v>207</v>
      </c>
      <c r="AA14" s="1323">
        <f>J16/$D$10</f>
        <v>0</v>
      </c>
      <c r="AB14" s="1333">
        <f t="shared" si="0"/>
        <v>0</v>
      </c>
      <c r="AC14" s="1345">
        <f t="shared" si="3"/>
        <v>0</v>
      </c>
      <c r="AD14" s="1211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</row>
    <row r="15" spans="1:261" ht="38.25" x14ac:dyDescent="0.25">
      <c r="A15" s="1199" t="s">
        <v>168</v>
      </c>
      <c r="B15" s="305" t="s">
        <v>284</v>
      </c>
      <c r="C15" s="1182">
        <f>J15/D49</f>
        <v>0</v>
      </c>
      <c r="D15" s="261">
        <f>D13*C15</f>
        <v>0</v>
      </c>
      <c r="E15" s="1125" t="s">
        <v>809</v>
      </c>
      <c r="F15" s="1212"/>
      <c r="G15" s="1199" t="s">
        <v>262</v>
      </c>
      <c r="H15" s="244" t="str">
        <f>H6</f>
        <v>Услуги по передаче тепловой энергии по магистральным сетям (и/или  тепловым вводам)  субабонентам до тепловых пунктов (Передача Тип 1)</v>
      </c>
      <c r="I15" s="220" t="e">
        <f>I6</f>
        <v>#DIV/0!</v>
      </c>
      <c r="J15" s="261">
        <f>J6</f>
        <v>0</v>
      </c>
      <c r="K15" s="1221" t="s">
        <v>818</v>
      </c>
      <c r="L15" s="1212"/>
      <c r="M15" s="266" t="s">
        <v>8</v>
      </c>
      <c r="N15" s="1236" t="s">
        <v>152</v>
      </c>
      <c r="O15" s="11"/>
      <c r="P15" s="273">
        <f>P9-P11</f>
        <v>148</v>
      </c>
      <c r="Q15" s="1221" t="s">
        <v>813</v>
      </c>
      <c r="R15" s="1212"/>
      <c r="S15" s="267" t="s">
        <v>863</v>
      </c>
      <c r="T15" s="1295" t="s">
        <v>527</v>
      </c>
      <c r="U15" s="1235" t="e">
        <f>V15*$U$13/$V$13</f>
        <v>#DIV/0!</v>
      </c>
      <c r="V15" s="320">
        <v>0</v>
      </c>
      <c r="W15" s="1443" t="s">
        <v>884</v>
      </c>
      <c r="X15" s="1212"/>
      <c r="Y15" s="266" t="s">
        <v>255</v>
      </c>
      <c r="Z15" s="1311" t="s">
        <v>208</v>
      </c>
      <c r="AA15" s="1323">
        <f>J17/$D$10</f>
        <v>0</v>
      </c>
      <c r="AB15" s="1333">
        <f t="shared" si="0"/>
        <v>0</v>
      </c>
      <c r="AC15" s="1345">
        <f t="shared" si="3"/>
        <v>0</v>
      </c>
      <c r="AD15" s="1212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</row>
    <row r="16" spans="1:261" ht="36" x14ac:dyDescent="0.25">
      <c r="A16" s="1199" t="s">
        <v>169</v>
      </c>
      <c r="B16" s="305" t="s">
        <v>274</v>
      </c>
      <c r="C16" s="1182">
        <f>J16/D49</f>
        <v>0</v>
      </c>
      <c r="D16" s="261">
        <f>D13*C16</f>
        <v>0</v>
      </c>
      <c r="E16" s="1125" t="s">
        <v>809</v>
      </c>
      <c r="F16" s="1212"/>
      <c r="G16" s="1199" t="s">
        <v>263</v>
      </c>
      <c r="H16" s="244" t="str">
        <f>H9</f>
        <v>Услуги по передаче тепловой энергии по магистральным сетям (и/или тепловым вводам) и через тепловые пункты субабонентам ОТ тепловых пунктов (Передача Тип 4)</v>
      </c>
      <c r="I16" s="220" t="e">
        <f>I9</f>
        <v>#DIV/0!</v>
      </c>
      <c r="J16" s="261">
        <f>J9</f>
        <v>0</v>
      </c>
      <c r="K16" s="1221" t="s">
        <v>818</v>
      </c>
      <c r="L16" s="1212"/>
      <c r="M16" s="266" t="s">
        <v>173</v>
      </c>
      <c r="N16" s="298" t="s">
        <v>828</v>
      </c>
      <c r="O16" s="14"/>
      <c r="P16" s="1240">
        <f>P15</f>
        <v>148</v>
      </c>
      <c r="Q16" s="1221" t="s">
        <v>813</v>
      </c>
      <c r="R16" s="1212"/>
      <c r="S16" s="276" t="s">
        <v>163</v>
      </c>
      <c r="T16" s="1296" t="s">
        <v>528</v>
      </c>
      <c r="U16" s="268">
        <v>1</v>
      </c>
      <c r="V16" s="318">
        <f>V8-V9-V13</f>
        <v>80</v>
      </c>
      <c r="W16" s="1443" t="s">
        <v>884</v>
      </c>
      <c r="X16" s="1212"/>
      <c r="Y16" s="266" t="s">
        <v>256</v>
      </c>
      <c r="Z16" s="288" t="s">
        <v>210</v>
      </c>
      <c r="AA16" s="1322">
        <f>P24/$P$15</f>
        <v>0.96249999999999991</v>
      </c>
      <c r="AB16" s="1333">
        <f t="shared" si="0"/>
        <v>0.90158227848101258</v>
      </c>
      <c r="AC16" s="1345">
        <f t="shared" si="3"/>
        <v>0.96250000000000002</v>
      </c>
      <c r="AD16" s="1212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</row>
    <row r="17" spans="1:261" ht="45" customHeight="1" x14ac:dyDescent="0.25">
      <c r="A17" s="1199" t="s">
        <v>170</v>
      </c>
      <c r="B17" s="305" t="s">
        <v>275</v>
      </c>
      <c r="C17" s="1182">
        <f>J17/D49</f>
        <v>0</v>
      </c>
      <c r="D17" s="261">
        <f>D13*C17</f>
        <v>0</v>
      </c>
      <c r="E17" s="1125" t="s">
        <v>809</v>
      </c>
      <c r="F17" s="1212"/>
      <c r="G17" s="1199" t="s">
        <v>815</v>
      </c>
      <c r="H17" s="244" t="str">
        <f>H11</f>
        <v>Услуги по передаче тепловой энергии по магистральным сетям  (и/или тепловым вводам), через тепловые пункты  и по распределительным сетям ОВ субабонентам  ПОСЛЕ тепловых пунктов (Передача Тип 6)</v>
      </c>
      <c r="I17" s="220" t="e">
        <f>I11</f>
        <v>#DIV/0!</v>
      </c>
      <c r="J17" s="261">
        <f>J11</f>
        <v>0</v>
      </c>
      <c r="K17" s="1221" t="s">
        <v>818</v>
      </c>
      <c r="L17" s="1212"/>
      <c r="M17" s="266" t="s">
        <v>10</v>
      </c>
      <c r="N17" s="1239" t="s">
        <v>139</v>
      </c>
      <c r="O17" s="15"/>
      <c r="P17" s="1240">
        <f>$P$16*D12/D10</f>
        <v>0</v>
      </c>
      <c r="Q17" s="1221" t="s">
        <v>813</v>
      </c>
      <c r="R17" s="1212"/>
      <c r="S17" s="314" t="s">
        <v>10</v>
      </c>
      <c r="T17" s="6" t="s">
        <v>133</v>
      </c>
      <c r="U17" s="1297">
        <f>V17*$U$16/$V$16</f>
        <v>0.15</v>
      </c>
      <c r="V17" s="1241">
        <f>$V$16*D13/$D$54</f>
        <v>12</v>
      </c>
      <c r="W17" s="1443" t="s">
        <v>884</v>
      </c>
      <c r="X17" s="1212"/>
      <c r="Y17" s="266"/>
      <c r="Z17" s="293" t="s">
        <v>239</v>
      </c>
      <c r="AA17" s="1321">
        <f>SUM(AA18:AA22)</f>
        <v>3.7499999999999999E-2</v>
      </c>
      <c r="AB17" s="1332">
        <f t="shared" si="0"/>
        <v>3.5126582278481013E-2</v>
      </c>
      <c r="AC17" s="1344">
        <f t="shared" si="3"/>
        <v>3.7500000000000006E-2</v>
      </c>
      <c r="AD17" s="1212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</row>
    <row r="18" spans="1:261" ht="55.5" customHeight="1" x14ac:dyDescent="0.25">
      <c r="A18" s="1199" t="s">
        <v>171</v>
      </c>
      <c r="B18" s="305" t="s">
        <v>276</v>
      </c>
      <c r="C18" s="1182">
        <f>D12/D49</f>
        <v>0</v>
      </c>
      <c r="D18" s="261">
        <f>D13*C18</f>
        <v>0</v>
      </c>
      <c r="E18" s="1125" t="s">
        <v>809</v>
      </c>
      <c r="F18" s="1212"/>
      <c r="G18" s="1199" t="s">
        <v>173</v>
      </c>
      <c r="H18" s="1219" t="s">
        <v>122</v>
      </c>
      <c r="I18" s="1183"/>
      <c r="J18" s="273">
        <f>J16+J17+J7+J10</f>
        <v>0</v>
      </c>
      <c r="K18" s="1221" t="s">
        <v>817</v>
      </c>
      <c r="L18" s="1212"/>
      <c r="M18" s="266" t="s">
        <v>11</v>
      </c>
      <c r="N18" s="283" t="s">
        <v>825</v>
      </c>
      <c r="O18" s="1243">
        <v>1</v>
      </c>
      <c r="P18" s="1241">
        <f>$P$16*D13/$D$10</f>
        <v>5.55</v>
      </c>
      <c r="Q18" s="1221" t="s">
        <v>813</v>
      </c>
      <c r="R18" s="1212"/>
      <c r="S18" s="314" t="s">
        <v>192</v>
      </c>
      <c r="T18" s="1298" t="s">
        <v>295</v>
      </c>
      <c r="U18" s="1299">
        <f t="shared" ref="U18:U34" si="5">V18*$U$16/$V$16</f>
        <v>0</v>
      </c>
      <c r="V18" s="1300">
        <f>$V$16*D15/$D$54</f>
        <v>0</v>
      </c>
      <c r="W18" s="1443" t="s">
        <v>884</v>
      </c>
      <c r="X18" s="1212"/>
      <c r="Y18" s="266" t="s">
        <v>257</v>
      </c>
      <c r="Z18" s="1312" t="s">
        <v>201</v>
      </c>
      <c r="AA18" s="1322">
        <f>P19/$P$15</f>
        <v>0</v>
      </c>
      <c r="AB18" s="1333">
        <f t="shared" si="0"/>
        <v>0</v>
      </c>
      <c r="AC18" s="1345">
        <f t="shared" si="3"/>
        <v>0</v>
      </c>
      <c r="AD18" s="1212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</row>
    <row r="19" spans="1:261" ht="51" customHeight="1" x14ac:dyDescent="0.25">
      <c r="A19" s="1199" t="s">
        <v>172</v>
      </c>
      <c r="B19" s="305" t="s">
        <v>277</v>
      </c>
      <c r="C19" s="1182">
        <f>D20/D49</f>
        <v>1</v>
      </c>
      <c r="D19" s="261">
        <f>D13*C19</f>
        <v>6</v>
      </c>
      <c r="E19" s="1125" t="s">
        <v>809</v>
      </c>
      <c r="F19" s="1212"/>
      <c r="G19" s="1199" t="s">
        <v>10</v>
      </c>
      <c r="H19" s="298" t="s">
        <v>123</v>
      </c>
      <c r="I19" s="14"/>
      <c r="J19" s="273">
        <f>SUM(J20:J23)</f>
        <v>0</v>
      </c>
      <c r="K19" s="1221" t="s">
        <v>817</v>
      </c>
      <c r="L19" s="1212"/>
      <c r="M19" s="266" t="s">
        <v>174</v>
      </c>
      <c r="N19" s="5" t="s">
        <v>524</v>
      </c>
      <c r="O19" s="1242">
        <f>P19*$O$18/$P$18</f>
        <v>0</v>
      </c>
      <c r="P19" s="1241">
        <f>$P$16*D14/$D$10</f>
        <v>0</v>
      </c>
      <c r="Q19" s="1221" t="s">
        <v>813</v>
      </c>
      <c r="R19" s="1212"/>
      <c r="S19" s="314" t="s">
        <v>193</v>
      </c>
      <c r="T19" s="1298" t="s">
        <v>296</v>
      </c>
      <c r="U19" s="1299">
        <f t="shared" si="5"/>
        <v>0</v>
      </c>
      <c r="V19" s="1300">
        <f>$V$16*D16/$D$54</f>
        <v>0</v>
      </c>
      <c r="W19" s="1443" t="s">
        <v>884</v>
      </c>
      <c r="X19" s="1212"/>
      <c r="Y19" s="266" t="s">
        <v>258</v>
      </c>
      <c r="Z19" s="1312" t="s">
        <v>202</v>
      </c>
      <c r="AA19" s="1322">
        <f>P20/$P$15</f>
        <v>0</v>
      </c>
      <c r="AB19" s="1333">
        <f t="shared" si="0"/>
        <v>0</v>
      </c>
      <c r="AC19" s="1345">
        <f t="shared" si="3"/>
        <v>0</v>
      </c>
      <c r="AD19" s="1212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</row>
    <row r="20" spans="1:261" ht="54" customHeight="1" x14ac:dyDescent="0.25">
      <c r="A20" s="1199" t="s">
        <v>9</v>
      </c>
      <c r="B20" s="284" t="s">
        <v>795</v>
      </c>
      <c r="C20" s="284"/>
      <c r="D20" s="273">
        <f>D10-D12-D13</f>
        <v>154</v>
      </c>
      <c r="E20" s="1125" t="s">
        <v>809</v>
      </c>
      <c r="F20" s="1213"/>
      <c r="G20" s="1199" t="s">
        <v>192</v>
      </c>
      <c r="H20" s="244" t="str">
        <f>H7</f>
        <v>Услуги по передаче тепловой энергии через тепловые пункты  субабонентам ОТ тепловых пунктов (Передача Тип 2)</v>
      </c>
      <c r="I20" s="220" t="e">
        <f>I7</f>
        <v>#DIV/0!</v>
      </c>
      <c r="J20" s="261">
        <f>J7</f>
        <v>0</v>
      </c>
      <c r="K20" s="1221" t="s">
        <v>818</v>
      </c>
      <c r="L20" s="1213"/>
      <c r="M20" s="266" t="s">
        <v>175</v>
      </c>
      <c r="N20" s="5" t="s">
        <v>285</v>
      </c>
      <c r="O20" s="1242">
        <f t="shared" ref="O20:O23" si="6">P20*$O$18/$P$18</f>
        <v>0</v>
      </c>
      <c r="P20" s="1241">
        <f>$P$16*D16/$D$10</f>
        <v>0</v>
      </c>
      <c r="Q20" s="1221" t="s">
        <v>813</v>
      </c>
      <c r="R20" s="1213"/>
      <c r="S20" s="314" t="s">
        <v>194</v>
      </c>
      <c r="T20" s="1298" t="s">
        <v>297</v>
      </c>
      <c r="U20" s="1299">
        <f t="shared" si="5"/>
        <v>0</v>
      </c>
      <c r="V20" s="1300">
        <f>$V$16*D17/$D$54</f>
        <v>0</v>
      </c>
      <c r="W20" s="1443" t="s">
        <v>884</v>
      </c>
      <c r="X20" s="1213"/>
      <c r="Y20" s="266" t="s">
        <v>259</v>
      </c>
      <c r="Z20" s="1312" t="s">
        <v>203</v>
      </c>
      <c r="AA20" s="1322">
        <f>P21/$P$15</f>
        <v>0</v>
      </c>
      <c r="AB20" s="1333">
        <f t="shared" si="0"/>
        <v>0</v>
      </c>
      <c r="AC20" s="1345">
        <f t="shared" si="3"/>
        <v>0</v>
      </c>
      <c r="AD20" s="1213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</row>
    <row r="21" spans="1:261" ht="51.75" customHeight="1" x14ac:dyDescent="0.25">
      <c r="A21" s="1199" t="s">
        <v>173</v>
      </c>
      <c r="B21" s="298" t="s">
        <v>121</v>
      </c>
      <c r="C21" s="298"/>
      <c r="D21" s="273">
        <f>D20</f>
        <v>154</v>
      </c>
      <c r="E21" s="1125" t="s">
        <v>809</v>
      </c>
      <c r="F21" s="1214"/>
      <c r="G21" s="1199" t="s">
        <v>193</v>
      </c>
      <c r="H21" s="244" t="str">
        <f t="shared" ref="H21:J23" si="7">H9</f>
        <v>Услуги по передаче тепловой энергии по магистральным сетям (и/или тепловым вводам) и через тепловые пункты субабонентам ОТ тепловых пунктов (Передача Тип 4)</v>
      </c>
      <c r="I21" s="220" t="e">
        <f t="shared" si="7"/>
        <v>#DIV/0!</v>
      </c>
      <c r="J21" s="261">
        <f t="shared" si="7"/>
        <v>0</v>
      </c>
      <c r="K21" s="1221" t="s">
        <v>818</v>
      </c>
      <c r="L21" s="1214"/>
      <c r="M21" s="266" t="s">
        <v>176</v>
      </c>
      <c r="N21" s="5" t="s">
        <v>286</v>
      </c>
      <c r="O21" s="1242">
        <f t="shared" si="6"/>
        <v>0</v>
      </c>
      <c r="P21" s="1241">
        <f>$P$16*D17/$D$10</f>
        <v>0</v>
      </c>
      <c r="Q21" s="1221" t="s">
        <v>813</v>
      </c>
      <c r="R21" s="1214"/>
      <c r="S21" s="314" t="s">
        <v>195</v>
      </c>
      <c r="T21" s="1298" t="s">
        <v>298</v>
      </c>
      <c r="U21" s="1299">
        <f t="shared" si="5"/>
        <v>0</v>
      </c>
      <c r="V21" s="1300">
        <f>$V$16*D18/$D$54</f>
        <v>0</v>
      </c>
      <c r="W21" s="1443" t="s">
        <v>884</v>
      </c>
      <c r="X21" s="1214"/>
      <c r="Y21" s="266" t="s">
        <v>260</v>
      </c>
      <c r="Z21" s="1312" t="s">
        <v>204</v>
      </c>
      <c r="AA21" s="1322">
        <f>P22/$P$15</f>
        <v>0</v>
      </c>
      <c r="AB21" s="1333">
        <f t="shared" si="0"/>
        <v>0</v>
      </c>
      <c r="AC21" s="1345">
        <f t="shared" si="3"/>
        <v>0</v>
      </c>
      <c r="AD21" s="1214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</row>
    <row r="22" spans="1:261" ht="54.75" customHeight="1" x14ac:dyDescent="0.25">
      <c r="A22" s="1199"/>
      <c r="B22" s="279" t="s">
        <v>119</v>
      </c>
      <c r="C22" s="279"/>
      <c r="D22" s="258"/>
      <c r="E22" s="1205"/>
      <c r="F22" s="1211"/>
      <c r="G22" s="1199" t="s">
        <v>816</v>
      </c>
      <c r="H22" s="244" t="str">
        <f t="shared" si="7"/>
        <v>Услуги по передаче тепловой энергии  через тепловые пункты  и по распределительным сетям ОВ субабонентам ПОСЛЕ тепловых пунктов (Передача Тип 5)</v>
      </c>
      <c r="I22" s="220" t="e">
        <f t="shared" si="7"/>
        <v>#DIV/0!</v>
      </c>
      <c r="J22" s="261">
        <f t="shared" si="7"/>
        <v>0</v>
      </c>
      <c r="K22" s="1221" t="s">
        <v>818</v>
      </c>
      <c r="L22" s="1211"/>
      <c r="M22" s="266" t="s">
        <v>177</v>
      </c>
      <c r="N22" s="5" t="s">
        <v>287</v>
      </c>
      <c r="O22" s="1242">
        <f t="shared" si="6"/>
        <v>0</v>
      </c>
      <c r="P22" s="1241">
        <f>$P$16*D18/$D$10</f>
        <v>0</v>
      </c>
      <c r="Q22" s="1221" t="s">
        <v>813</v>
      </c>
      <c r="R22" s="1211"/>
      <c r="S22" s="314" t="s">
        <v>196</v>
      </c>
      <c r="T22" s="1298" t="s">
        <v>299</v>
      </c>
      <c r="U22" s="1299">
        <f t="shared" si="5"/>
        <v>0.15</v>
      </c>
      <c r="V22" s="1300">
        <f>$V$16*D19/$D$54</f>
        <v>12</v>
      </c>
      <c r="W22" s="1443" t="s">
        <v>884</v>
      </c>
      <c r="X22" s="1211"/>
      <c r="Y22" s="266" t="s">
        <v>261</v>
      </c>
      <c r="Z22" s="1312" t="s">
        <v>205</v>
      </c>
      <c r="AA22" s="1322">
        <f>P23/$P$15</f>
        <v>3.7499999999999999E-2</v>
      </c>
      <c r="AB22" s="1333">
        <f t="shared" si="0"/>
        <v>3.5126582278481013E-2</v>
      </c>
      <c r="AC22" s="1345">
        <f t="shared" si="3"/>
        <v>3.7500000000000006E-2</v>
      </c>
      <c r="AD22" s="1211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</row>
    <row r="23" spans="1:261" ht="57" customHeight="1" x14ac:dyDescent="0.25">
      <c r="A23" s="1199" t="s">
        <v>10</v>
      </c>
      <c r="B23" s="285" t="s">
        <v>124</v>
      </c>
      <c r="C23" s="285"/>
      <c r="D23" s="303">
        <v>0</v>
      </c>
      <c r="E23" s="1125" t="s">
        <v>809</v>
      </c>
      <c r="F23" s="1211"/>
      <c r="G23" s="1199" t="s">
        <v>195</v>
      </c>
      <c r="H23" s="244" t="str">
        <f t="shared" si="7"/>
        <v>Услуги по передаче тепловой энергии по магистральным сетям  (и/или тепловым вводам), через тепловые пункты  и по распределительным сетям ОВ субабонентам  ПОСЛЕ тепловых пунктов (Передача Тип 6)</v>
      </c>
      <c r="I23" s="220" t="e">
        <f t="shared" si="7"/>
        <v>#DIV/0!</v>
      </c>
      <c r="J23" s="261">
        <f t="shared" si="7"/>
        <v>0</v>
      </c>
      <c r="K23" s="1221" t="s">
        <v>818</v>
      </c>
      <c r="L23" s="1211"/>
      <c r="M23" s="266" t="s">
        <v>178</v>
      </c>
      <c r="N23" s="5" t="s">
        <v>288</v>
      </c>
      <c r="O23" s="1242">
        <f t="shared" si="6"/>
        <v>1</v>
      </c>
      <c r="P23" s="1241">
        <f>$P$16*D19/$D$10</f>
        <v>5.55</v>
      </c>
      <c r="Q23" s="1221" t="s">
        <v>813</v>
      </c>
      <c r="R23" s="1211"/>
      <c r="S23" s="314" t="s">
        <v>165</v>
      </c>
      <c r="T23" s="6" t="s">
        <v>137</v>
      </c>
      <c r="U23" s="1297">
        <f t="shared" si="5"/>
        <v>0.25</v>
      </c>
      <c r="V23" s="1241">
        <f>$V$16*D24/$D$54</f>
        <v>20</v>
      </c>
      <c r="W23" s="1443" t="s">
        <v>884</v>
      </c>
      <c r="X23" s="1211"/>
      <c r="Y23" s="266" t="s">
        <v>181</v>
      </c>
      <c r="Z23" s="1307" t="s">
        <v>869</v>
      </c>
      <c r="AA23" s="1315">
        <f>AA24+AA27</f>
        <v>1.0300675675675675</v>
      </c>
      <c r="AB23" s="1337">
        <f>AB24+AB27</f>
        <v>1</v>
      </c>
      <c r="AC23" s="1316"/>
      <c r="AD23" s="1211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</row>
    <row r="24" spans="1:261" ht="50.25" customHeight="1" x14ac:dyDescent="0.25">
      <c r="A24" s="1199" t="s">
        <v>11</v>
      </c>
      <c r="B24" s="283" t="s">
        <v>125</v>
      </c>
      <c r="C24" s="1181">
        <v>1</v>
      </c>
      <c r="D24" s="1072">
        <v>10</v>
      </c>
      <c r="E24" s="1125" t="s">
        <v>809</v>
      </c>
      <c r="F24" s="1211"/>
      <c r="G24" s="1207" t="s">
        <v>180</v>
      </c>
      <c r="H24" s="1219" t="s">
        <v>128</v>
      </c>
      <c r="I24" s="1183"/>
      <c r="J24" s="273">
        <f>J22+J23+J8</f>
        <v>0</v>
      </c>
      <c r="K24" s="1221" t="s">
        <v>817</v>
      </c>
      <c r="L24" s="1211"/>
      <c r="M24" s="266" t="s">
        <v>12</v>
      </c>
      <c r="N24" s="17" t="s">
        <v>830</v>
      </c>
      <c r="O24" s="17"/>
      <c r="P24" s="1240">
        <f>$P$16*D20/$D$10</f>
        <v>142.44999999999999</v>
      </c>
      <c r="Q24" s="1221" t="s">
        <v>813</v>
      </c>
      <c r="R24" s="1211"/>
      <c r="S24" s="314" t="s">
        <v>174</v>
      </c>
      <c r="T24" s="1298" t="s">
        <v>300</v>
      </c>
      <c r="U24" s="1299">
        <f t="shared" si="5"/>
        <v>0</v>
      </c>
      <c r="V24" s="1300">
        <f t="shared" ref="V24:V29" si="8">$V$16*D26/$D$54</f>
        <v>0</v>
      </c>
      <c r="W24" s="1443" t="s">
        <v>884</v>
      </c>
      <c r="X24" s="1211"/>
      <c r="Y24" s="266" t="s">
        <v>7</v>
      </c>
      <c r="Z24" s="1308" t="s">
        <v>241</v>
      </c>
      <c r="AA24" s="1318">
        <f>AA25+AA26</f>
        <v>6.7567567567567571E-2</v>
      </c>
      <c r="AB24" s="1334">
        <f t="shared" ref="AB24:AB41" si="9">AA24/$AA$23</f>
        <v>6.5595277140045927E-2</v>
      </c>
      <c r="AC24" s="1316"/>
      <c r="AD24" s="1211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</row>
    <row r="25" spans="1:261" ht="54.75" customHeight="1" x14ac:dyDescent="0.25">
      <c r="A25" s="1199"/>
      <c r="B25" s="286" t="s">
        <v>119</v>
      </c>
      <c r="C25" s="286"/>
      <c r="D25" s="258"/>
      <c r="E25" s="1205"/>
      <c r="F25" s="1211"/>
      <c r="G25" s="1222" t="s">
        <v>13</v>
      </c>
      <c r="H25" s="14" t="s">
        <v>130</v>
      </c>
      <c r="I25" s="14"/>
      <c r="J25" s="273">
        <f>SUM(J26:J28)</f>
        <v>0</v>
      </c>
      <c r="K25" s="1221" t="s">
        <v>817</v>
      </c>
      <c r="L25" s="1211"/>
      <c r="M25" s="266" t="s">
        <v>180</v>
      </c>
      <c r="N25" s="1237" t="s">
        <v>829</v>
      </c>
      <c r="O25" s="14"/>
      <c r="P25" s="1240">
        <f>P24</f>
        <v>142.44999999999999</v>
      </c>
      <c r="Q25" s="1221" t="s">
        <v>813</v>
      </c>
      <c r="R25" s="1211"/>
      <c r="S25" s="314" t="s">
        <v>175</v>
      </c>
      <c r="T25" s="1298" t="s">
        <v>301</v>
      </c>
      <c r="U25" s="1299">
        <f t="shared" si="5"/>
        <v>0</v>
      </c>
      <c r="V25" s="1300">
        <f t="shared" si="8"/>
        <v>0</v>
      </c>
      <c r="W25" s="1443" t="s">
        <v>884</v>
      </c>
      <c r="X25" s="1211"/>
      <c r="Y25" s="266" t="s">
        <v>262</v>
      </c>
      <c r="Z25" s="1309" t="s">
        <v>223</v>
      </c>
      <c r="AA25" s="1321">
        <f>AA8</f>
        <v>0</v>
      </c>
      <c r="AB25" s="1335">
        <f t="shared" si="9"/>
        <v>0</v>
      </c>
      <c r="AC25" s="1316"/>
      <c r="AD25" s="1211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</row>
    <row r="26" spans="1:261" ht="57" customHeight="1" x14ac:dyDescent="0.25">
      <c r="A26" s="1199" t="s">
        <v>174</v>
      </c>
      <c r="B26" s="305" t="s">
        <v>278</v>
      </c>
      <c r="C26" s="1182">
        <f>J20/D50</f>
        <v>0</v>
      </c>
      <c r="D26" s="261">
        <f t="shared" ref="D26:D31" si="10">$D$24*C26</f>
        <v>0</v>
      </c>
      <c r="E26" s="1125" t="s">
        <v>809</v>
      </c>
      <c r="F26" s="1212"/>
      <c r="G26" s="1207" t="s">
        <v>273</v>
      </c>
      <c r="H26" s="244" t="str">
        <f>H8</f>
        <v>Услуги по передаче тепловой энергии по распределительным сетям ОВ   субабонентам ПОСЛЕ тепловых пунктов (Передача Тип 3)</v>
      </c>
      <c r="I26" s="220" t="e">
        <f>I8</f>
        <v>#DIV/0!</v>
      </c>
      <c r="J26" s="261">
        <f>J8</f>
        <v>0</v>
      </c>
      <c r="K26" s="1221" t="s">
        <v>818</v>
      </c>
      <c r="L26" s="1212"/>
      <c r="M26" s="266" t="s">
        <v>13</v>
      </c>
      <c r="N26" s="15" t="s">
        <v>143</v>
      </c>
      <c r="O26" s="15"/>
      <c r="P26" s="250">
        <f>$P$16*D23/$D$10</f>
        <v>0</v>
      </c>
      <c r="Q26" s="1221" t="s">
        <v>813</v>
      </c>
      <c r="R26" s="1212"/>
      <c r="S26" s="314" t="s">
        <v>176</v>
      </c>
      <c r="T26" s="1298" t="s">
        <v>302</v>
      </c>
      <c r="U26" s="1299">
        <f t="shared" si="5"/>
        <v>0</v>
      </c>
      <c r="V26" s="1300">
        <f t="shared" si="8"/>
        <v>0</v>
      </c>
      <c r="W26" s="1443" t="s">
        <v>884</v>
      </c>
      <c r="X26" s="1212"/>
      <c r="Y26" s="266" t="s">
        <v>263</v>
      </c>
      <c r="Z26" s="1309" t="s">
        <v>224</v>
      </c>
      <c r="AA26" s="1321">
        <f>AA9</f>
        <v>6.7567567567567571E-2</v>
      </c>
      <c r="AB26" s="1335">
        <f t="shared" si="9"/>
        <v>6.5595277140045927E-2</v>
      </c>
      <c r="AC26" s="1316"/>
      <c r="AD26" s="1212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</row>
    <row r="27" spans="1:261" ht="48.75" x14ac:dyDescent="0.25">
      <c r="A27" s="1199" t="s">
        <v>175</v>
      </c>
      <c r="B27" s="305" t="s">
        <v>279</v>
      </c>
      <c r="C27" s="1182">
        <f>J21/D50</f>
        <v>0</v>
      </c>
      <c r="D27" s="261">
        <f t="shared" si="10"/>
        <v>0</v>
      </c>
      <c r="E27" s="1125" t="s">
        <v>809</v>
      </c>
      <c r="F27" s="1212"/>
      <c r="G27" s="1207" t="s">
        <v>819</v>
      </c>
      <c r="H27" s="244" t="str">
        <f t="shared" ref="H27:J28" si="11">H10</f>
        <v>Услуги по передаче тепловой энергии  через тепловые пункты  и по распределительным сетям ОВ субабонентам ПОСЛЕ тепловых пунктов (Передача Тип 5)</v>
      </c>
      <c r="I27" s="220" t="e">
        <f t="shared" si="11"/>
        <v>#DIV/0!</v>
      </c>
      <c r="J27" s="261">
        <f t="shared" si="11"/>
        <v>0</v>
      </c>
      <c r="K27" s="1221" t="s">
        <v>818</v>
      </c>
      <c r="L27" s="1212"/>
      <c r="M27" s="266" t="s">
        <v>14</v>
      </c>
      <c r="N27" s="283" t="s">
        <v>831</v>
      </c>
      <c r="O27" s="1243">
        <v>1</v>
      </c>
      <c r="P27" s="1241">
        <f>$P$16*D24/$D$10</f>
        <v>9.25</v>
      </c>
      <c r="Q27" s="1221" t="s">
        <v>813</v>
      </c>
      <c r="R27" s="1212"/>
      <c r="S27" s="314" t="s">
        <v>177</v>
      </c>
      <c r="T27" s="1298" t="s">
        <v>303</v>
      </c>
      <c r="U27" s="1299">
        <f t="shared" si="5"/>
        <v>0</v>
      </c>
      <c r="V27" s="1300">
        <f t="shared" si="8"/>
        <v>0</v>
      </c>
      <c r="W27" s="1443" t="s">
        <v>884</v>
      </c>
      <c r="X27" s="1212"/>
      <c r="Y27" s="266" t="s">
        <v>8</v>
      </c>
      <c r="Z27" s="1310" t="s">
        <v>874</v>
      </c>
      <c r="AA27" s="1318">
        <f>AA28+AA35</f>
        <v>0.96249999999999991</v>
      </c>
      <c r="AB27" s="1334">
        <f t="shared" si="9"/>
        <v>0.93440472285995413</v>
      </c>
      <c r="AC27" s="1316">
        <v>1</v>
      </c>
      <c r="AD27" s="1212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</row>
    <row r="28" spans="1:261" ht="38.25" x14ac:dyDescent="0.25">
      <c r="A28" s="1199" t="s">
        <v>176</v>
      </c>
      <c r="B28" s="305" t="s">
        <v>280</v>
      </c>
      <c r="C28" s="1182">
        <f>J22/D50</f>
        <v>0</v>
      </c>
      <c r="D28" s="261">
        <f t="shared" si="10"/>
        <v>0</v>
      </c>
      <c r="E28" s="1125" t="s">
        <v>809</v>
      </c>
      <c r="F28" s="1212"/>
      <c r="G28" s="1207" t="s">
        <v>820</v>
      </c>
      <c r="H28" s="244" t="str">
        <f t="shared" si="11"/>
        <v>Услуги по передаче тепловой энергии по магистральным сетям  (и/или тепловым вводам), через тепловые пункты  и по распределительным сетям ОВ субабонентам  ПОСЛЕ тепловых пунктов (Передача Тип 6)</v>
      </c>
      <c r="I28" s="220" t="e">
        <f t="shared" si="11"/>
        <v>#DIV/0!</v>
      </c>
      <c r="J28" s="261">
        <f t="shared" si="11"/>
        <v>0</v>
      </c>
      <c r="K28" s="1221" t="s">
        <v>818</v>
      </c>
      <c r="L28" s="1212"/>
      <c r="M28" s="266" t="s">
        <v>832</v>
      </c>
      <c r="N28" s="287" t="s">
        <v>289</v>
      </c>
      <c r="O28" s="1242">
        <f>P28*$O$27/$P$27</f>
        <v>0</v>
      </c>
      <c r="P28" s="1241">
        <f>$P$16*D26/$D$10</f>
        <v>0</v>
      </c>
      <c r="Q28" s="1221" t="s">
        <v>813</v>
      </c>
      <c r="R28" s="1212"/>
      <c r="S28" s="266" t="s">
        <v>178</v>
      </c>
      <c r="T28" s="1298" t="s">
        <v>304</v>
      </c>
      <c r="U28" s="1299">
        <f t="shared" si="5"/>
        <v>0</v>
      </c>
      <c r="V28" s="1300">
        <f t="shared" si="8"/>
        <v>0</v>
      </c>
      <c r="W28" s="1443" t="s">
        <v>884</v>
      </c>
      <c r="X28" s="1212"/>
      <c r="Y28" s="266"/>
      <c r="Z28" s="293" t="s">
        <v>872</v>
      </c>
      <c r="AA28" s="1321">
        <f>SUM(AA29:AA34)</f>
        <v>0.89999999999999991</v>
      </c>
      <c r="AB28" s="1335">
        <f t="shared" si="9"/>
        <v>0.87372909150541167</v>
      </c>
      <c r="AC28" s="1344">
        <f t="shared" ref="AC28:AC41" si="12">AB28/$AB$27</f>
        <v>0.93506493506493504</v>
      </c>
      <c r="AD28" s="1212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</row>
    <row r="29" spans="1:261" ht="37.5" customHeight="1" thickBot="1" x14ac:dyDescent="0.3">
      <c r="A29" s="1199" t="s">
        <v>177</v>
      </c>
      <c r="B29" s="305" t="s">
        <v>281</v>
      </c>
      <c r="C29" s="1182">
        <f>J23/D50</f>
        <v>0</v>
      </c>
      <c r="D29" s="261">
        <f t="shared" si="10"/>
        <v>0</v>
      </c>
      <c r="E29" s="1125" t="s">
        <v>809</v>
      </c>
      <c r="F29" s="1212"/>
      <c r="G29" s="1207" t="s">
        <v>823</v>
      </c>
      <c r="H29" s="1192" t="s">
        <v>822</v>
      </c>
      <c r="J29" s="273">
        <f>J11</f>
        <v>0</v>
      </c>
      <c r="K29" s="1221" t="s">
        <v>817</v>
      </c>
      <c r="L29" s="1212"/>
      <c r="M29" s="266" t="s">
        <v>833</v>
      </c>
      <c r="N29" s="287" t="s">
        <v>290</v>
      </c>
      <c r="O29" s="1242">
        <f t="shared" ref="O29:O33" si="13">P29*$O$27/$P$27</f>
        <v>0</v>
      </c>
      <c r="P29" s="1241">
        <f>$P$16*D27/$D$10</f>
        <v>0</v>
      </c>
      <c r="Q29" s="1221" t="s">
        <v>813</v>
      </c>
      <c r="R29" s="1212"/>
      <c r="S29" s="266" t="s">
        <v>179</v>
      </c>
      <c r="T29" s="1298" t="s">
        <v>305</v>
      </c>
      <c r="U29" s="1299">
        <f t="shared" si="5"/>
        <v>0.25</v>
      </c>
      <c r="V29" s="1300">
        <f t="shared" si="8"/>
        <v>20</v>
      </c>
      <c r="W29" s="1443" t="s">
        <v>884</v>
      </c>
      <c r="X29" s="1212"/>
      <c r="Y29" s="266" t="s">
        <v>168</v>
      </c>
      <c r="Z29" s="290" t="s">
        <v>217</v>
      </c>
      <c r="AA29" s="1322">
        <f>P26/$P$15</f>
        <v>0</v>
      </c>
      <c r="AB29" s="1336">
        <f t="shared" si="9"/>
        <v>0</v>
      </c>
      <c r="AC29" s="1345">
        <f t="shared" si="12"/>
        <v>0</v>
      </c>
      <c r="AD29" s="1212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</row>
    <row r="30" spans="1:261" ht="51" x14ac:dyDescent="0.25">
      <c r="A30" s="1199" t="s">
        <v>178</v>
      </c>
      <c r="B30" s="287" t="s">
        <v>282</v>
      </c>
      <c r="C30" s="1182">
        <f>D23/D50</f>
        <v>0</v>
      </c>
      <c r="D30" s="261">
        <f t="shared" si="10"/>
        <v>0</v>
      </c>
      <c r="E30" s="1125" t="s">
        <v>809</v>
      </c>
      <c r="F30" s="1212"/>
      <c r="G30" s="1207"/>
      <c r="K30" s="304"/>
      <c r="L30" s="1212"/>
      <c r="M30" s="266" t="s">
        <v>835</v>
      </c>
      <c r="N30" s="287" t="s">
        <v>291</v>
      </c>
      <c r="O30" s="1242">
        <f t="shared" si="13"/>
        <v>0</v>
      </c>
      <c r="P30" s="1241">
        <f>$P$16*D28/$D$10</f>
        <v>0</v>
      </c>
      <c r="Q30" s="1221" t="s">
        <v>813</v>
      </c>
      <c r="R30" s="1212"/>
      <c r="S30" s="314" t="s">
        <v>167</v>
      </c>
      <c r="T30" s="7" t="s">
        <v>138</v>
      </c>
      <c r="U30" s="1301">
        <f t="shared" si="5"/>
        <v>0.6</v>
      </c>
      <c r="V30" s="1241">
        <f>$V$16*D40/$D$54</f>
        <v>48</v>
      </c>
      <c r="W30" s="1443" t="s">
        <v>884</v>
      </c>
      <c r="X30" s="1212"/>
      <c r="Y30" s="266" t="s">
        <v>169</v>
      </c>
      <c r="Z30" s="288" t="s">
        <v>218</v>
      </c>
      <c r="AA30" s="1322">
        <f>P34/$P$15</f>
        <v>0.89999999999999991</v>
      </c>
      <c r="AB30" s="1336">
        <f t="shared" si="9"/>
        <v>0.87372909150541167</v>
      </c>
      <c r="AC30" s="1345">
        <f t="shared" si="12"/>
        <v>0.93506493506493504</v>
      </c>
      <c r="AD30" s="1212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</row>
    <row r="31" spans="1:261" ht="51" x14ac:dyDescent="0.25">
      <c r="A31" s="1199" t="s">
        <v>179</v>
      </c>
      <c r="B31" s="287" t="s">
        <v>283</v>
      </c>
      <c r="C31" s="1182">
        <f>D32/D50</f>
        <v>1</v>
      </c>
      <c r="D31" s="261">
        <f t="shared" si="10"/>
        <v>10</v>
      </c>
      <c r="E31" s="1125" t="s">
        <v>809</v>
      </c>
      <c r="F31" s="1212"/>
      <c r="G31" s="1207"/>
      <c r="K31" s="304"/>
      <c r="L31" s="1212"/>
      <c r="M31" s="266" t="s">
        <v>836</v>
      </c>
      <c r="N31" s="287" t="s">
        <v>292</v>
      </c>
      <c r="O31" s="1242">
        <f t="shared" si="13"/>
        <v>0</v>
      </c>
      <c r="P31" s="1241">
        <f t="shared" ref="P31:P34" si="14">$P$16*D29/$D$10</f>
        <v>0</v>
      </c>
      <c r="Q31" s="1221" t="s">
        <v>813</v>
      </c>
      <c r="R31" s="1212"/>
      <c r="S31" s="314" t="s">
        <v>197</v>
      </c>
      <c r="T31" s="1298" t="s">
        <v>306</v>
      </c>
      <c r="U31" s="1299">
        <f t="shared" si="5"/>
        <v>0</v>
      </c>
      <c r="V31" s="1300">
        <f>$V$16*D42/$D$54</f>
        <v>0</v>
      </c>
      <c r="W31" s="1443" t="s">
        <v>884</v>
      </c>
      <c r="X31" s="1212"/>
      <c r="Y31" s="267" t="s">
        <v>170</v>
      </c>
      <c r="Z31" s="1311" t="s">
        <v>219</v>
      </c>
      <c r="AA31" s="1324">
        <f>J20/$D$10</f>
        <v>0</v>
      </c>
      <c r="AB31" s="1336">
        <f t="shared" si="9"/>
        <v>0</v>
      </c>
      <c r="AC31" s="1345">
        <f t="shared" si="12"/>
        <v>0</v>
      </c>
      <c r="AD31" s="1212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</row>
    <row r="32" spans="1:261" ht="48.75" x14ac:dyDescent="0.25">
      <c r="A32" s="1199" t="s">
        <v>12</v>
      </c>
      <c r="B32" s="288" t="s">
        <v>126</v>
      </c>
      <c r="C32" s="288"/>
      <c r="D32" s="273">
        <f>D21-D23-D24</f>
        <v>144</v>
      </c>
      <c r="E32" s="1125" t="s">
        <v>809</v>
      </c>
      <c r="F32" s="1213"/>
      <c r="G32" s="1207"/>
      <c r="K32" s="304"/>
      <c r="L32" s="1213"/>
      <c r="M32" s="266" t="s">
        <v>837</v>
      </c>
      <c r="N32" s="287" t="s">
        <v>293</v>
      </c>
      <c r="O32" s="1242">
        <f t="shared" si="13"/>
        <v>0</v>
      </c>
      <c r="P32" s="1241">
        <f t="shared" si="14"/>
        <v>0</v>
      </c>
      <c r="Q32" s="1221" t="s">
        <v>813</v>
      </c>
      <c r="R32" s="1213"/>
      <c r="S32" s="314" t="s">
        <v>198</v>
      </c>
      <c r="T32" s="1298" t="s">
        <v>307</v>
      </c>
      <c r="U32" s="1299">
        <f t="shared" si="5"/>
        <v>0</v>
      </c>
      <c r="V32" s="1300">
        <f>$V$16*D43/$D$54</f>
        <v>0</v>
      </c>
      <c r="W32" s="1443" t="s">
        <v>884</v>
      </c>
      <c r="X32" s="1213"/>
      <c r="Y32" s="266" t="s">
        <v>171</v>
      </c>
      <c r="Z32" s="1311" t="s">
        <v>220</v>
      </c>
      <c r="AA32" s="1324">
        <f>J21/$D$10</f>
        <v>0</v>
      </c>
      <c r="AB32" s="1336">
        <f t="shared" si="9"/>
        <v>0</v>
      </c>
      <c r="AC32" s="1345">
        <f t="shared" si="12"/>
        <v>0</v>
      </c>
      <c r="AD32" s="1213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</row>
    <row r="33" spans="1:261" ht="48.75" x14ac:dyDescent="0.25">
      <c r="A33" s="1200" t="s">
        <v>180</v>
      </c>
      <c r="B33" s="289" t="s">
        <v>127</v>
      </c>
      <c r="C33" s="289"/>
      <c r="D33" s="273">
        <f>D32</f>
        <v>144</v>
      </c>
      <c r="E33" s="1125" t="s">
        <v>809</v>
      </c>
      <c r="F33" s="1215"/>
      <c r="G33" s="1207"/>
      <c r="H33" s="244"/>
      <c r="I33" s="220"/>
      <c r="J33" s="295"/>
      <c r="K33" s="295"/>
      <c r="L33" s="1215"/>
      <c r="M33" s="266" t="s">
        <v>838</v>
      </c>
      <c r="N33" s="287" t="s">
        <v>294</v>
      </c>
      <c r="O33" s="1242">
        <f t="shared" si="13"/>
        <v>1</v>
      </c>
      <c r="P33" s="1241">
        <f t="shared" si="14"/>
        <v>9.25</v>
      </c>
      <c r="Q33" s="1221" t="s">
        <v>813</v>
      </c>
      <c r="R33" s="1215"/>
      <c r="S33" s="266" t="s">
        <v>199</v>
      </c>
      <c r="T33" s="1298" t="s">
        <v>308</v>
      </c>
      <c r="U33" s="1299">
        <f t="shared" si="5"/>
        <v>0</v>
      </c>
      <c r="V33" s="1300">
        <f>$V$16*D44/$D$54</f>
        <v>0</v>
      </c>
      <c r="W33" s="1443" t="s">
        <v>884</v>
      </c>
      <c r="X33" s="1215"/>
      <c r="Y33" s="266" t="s">
        <v>172</v>
      </c>
      <c r="Z33" s="1311" t="s">
        <v>221</v>
      </c>
      <c r="AA33" s="1324">
        <f>J22/$D$10</f>
        <v>0</v>
      </c>
      <c r="AB33" s="1336">
        <f t="shared" si="9"/>
        <v>0</v>
      </c>
      <c r="AC33" s="1345">
        <f t="shared" si="12"/>
        <v>0</v>
      </c>
      <c r="AD33" s="1215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</row>
    <row r="34" spans="1:261" ht="38.25" x14ac:dyDescent="0.25">
      <c r="A34" s="1199"/>
      <c r="B34" s="279" t="s">
        <v>129</v>
      </c>
      <c r="C34" s="279"/>
      <c r="D34" s="258"/>
      <c r="E34" s="1205"/>
      <c r="F34" s="1211"/>
      <c r="G34" s="1207"/>
      <c r="H34" s="222"/>
      <c r="I34" s="346"/>
      <c r="J34" s="249"/>
      <c r="K34" s="249"/>
      <c r="L34" s="1211"/>
      <c r="M34" s="266" t="s">
        <v>15</v>
      </c>
      <c r="N34" s="284" t="s">
        <v>834</v>
      </c>
      <c r="O34" s="17"/>
      <c r="P34" s="1240">
        <f t="shared" si="14"/>
        <v>133.19999999999999</v>
      </c>
      <c r="Q34" s="1221" t="s">
        <v>813</v>
      </c>
      <c r="R34" s="1211"/>
      <c r="S34" s="266" t="s">
        <v>200</v>
      </c>
      <c r="T34" s="1298" t="s">
        <v>309</v>
      </c>
      <c r="U34" s="1299">
        <f t="shared" si="5"/>
        <v>0.6</v>
      </c>
      <c r="V34" s="1300">
        <f>$V$16*D45/$D$54</f>
        <v>48</v>
      </c>
      <c r="W34" s="1443" t="s">
        <v>884</v>
      </c>
      <c r="X34" s="1211"/>
      <c r="Y34" s="266" t="s">
        <v>264</v>
      </c>
      <c r="Z34" s="1311" t="s">
        <v>222</v>
      </c>
      <c r="AA34" s="1324">
        <f>J23/$D$10</f>
        <v>0</v>
      </c>
      <c r="AB34" s="1336">
        <f t="shared" si="9"/>
        <v>0</v>
      </c>
      <c r="AC34" s="1345">
        <f t="shared" si="12"/>
        <v>0</v>
      </c>
      <c r="AD34" s="1211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</row>
    <row r="35" spans="1:261" x14ac:dyDescent="0.25">
      <c r="A35" s="1199" t="s">
        <v>13</v>
      </c>
      <c r="B35" s="290" t="s">
        <v>95</v>
      </c>
      <c r="C35" s="290"/>
      <c r="D35" s="273">
        <f>'Номенклатура продуктов'!D23</f>
        <v>70</v>
      </c>
      <c r="E35" s="1125" t="s">
        <v>809</v>
      </c>
      <c r="F35" s="1211"/>
      <c r="G35" s="1207"/>
      <c r="H35" s="222"/>
      <c r="I35" s="346"/>
      <c r="J35" s="249"/>
      <c r="K35" s="249"/>
      <c r="L35" s="1211"/>
      <c r="M35" s="1244" t="s">
        <v>823</v>
      </c>
      <c r="N35" s="1238" t="s">
        <v>839</v>
      </c>
      <c r="O35" s="274">
        <v>1</v>
      </c>
      <c r="P35" s="1240">
        <f>P34</f>
        <v>133.19999999999999</v>
      </c>
      <c r="Q35" s="1221" t="s">
        <v>813</v>
      </c>
      <c r="R35" s="1211"/>
      <c r="X35" s="1211"/>
      <c r="Y35" s="266"/>
      <c r="Z35" s="293" t="s">
        <v>239</v>
      </c>
      <c r="AA35" s="1321">
        <f>SUM(AA36:AA41)</f>
        <v>6.25E-2</v>
      </c>
      <c r="AB35" s="1335">
        <f t="shared" si="9"/>
        <v>6.0675631354542479E-2</v>
      </c>
      <c r="AC35" s="1344">
        <f t="shared" si="12"/>
        <v>6.4935064935064943E-2</v>
      </c>
      <c r="AD35" s="1211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</row>
    <row r="36" spans="1:261" ht="26.25" x14ac:dyDescent="0.25">
      <c r="A36" s="1199" t="s">
        <v>14</v>
      </c>
      <c r="B36" s="288" t="s">
        <v>97</v>
      </c>
      <c r="C36" s="288"/>
      <c r="D36" s="273">
        <f>'Номенклатура продуктов'!D26</f>
        <v>50</v>
      </c>
      <c r="E36" s="1125" t="s">
        <v>809</v>
      </c>
      <c r="F36" s="1211"/>
      <c r="G36" s="1207"/>
      <c r="H36" s="222"/>
      <c r="I36" s="346"/>
      <c r="J36" s="249"/>
      <c r="K36" s="249"/>
      <c r="L36" s="1211"/>
      <c r="M36" s="266" t="s">
        <v>840</v>
      </c>
      <c r="N36" s="19" t="s">
        <v>149</v>
      </c>
      <c r="O36" s="1250">
        <f>P36*$O$35/$P$35</f>
        <v>0.48611111111111116</v>
      </c>
      <c r="P36" s="1254">
        <f>$P$16*D35/$D$10</f>
        <v>64.75</v>
      </c>
      <c r="Q36" s="1221" t="s">
        <v>813</v>
      </c>
      <c r="R36" s="1211"/>
      <c r="S36" s="314"/>
      <c r="U36" s="250"/>
      <c r="V36" s="249"/>
      <c r="W36" s="249"/>
      <c r="X36" s="1211"/>
      <c r="Y36" s="266" t="s">
        <v>265</v>
      </c>
      <c r="Z36" s="1312" t="s">
        <v>211</v>
      </c>
      <c r="AA36" s="1322">
        <f t="shared" ref="AA36:AA41" si="15">P28/$P$15</f>
        <v>0</v>
      </c>
      <c r="AB36" s="1336">
        <f t="shared" si="9"/>
        <v>0</v>
      </c>
      <c r="AC36" s="1345">
        <f t="shared" si="12"/>
        <v>0</v>
      </c>
      <c r="AD36" s="1211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</row>
    <row r="37" spans="1:261" s="14" customFormat="1" ht="26.25" x14ac:dyDescent="0.25">
      <c r="A37" s="1199" t="s">
        <v>15</v>
      </c>
      <c r="B37" s="291" t="s">
        <v>131</v>
      </c>
      <c r="C37" s="1181">
        <v>1</v>
      </c>
      <c r="D37" s="273">
        <f>D33-D35-D36</f>
        <v>24</v>
      </c>
      <c r="E37" s="1125" t="s">
        <v>809</v>
      </c>
      <c r="F37" s="1211"/>
      <c r="G37" s="1222"/>
      <c r="H37" s="259"/>
      <c r="I37" s="259"/>
      <c r="J37" s="259"/>
      <c r="K37" s="261"/>
      <c r="L37" s="1211"/>
      <c r="M37" s="266" t="s">
        <v>841</v>
      </c>
      <c r="N37" s="9" t="s">
        <v>151</v>
      </c>
      <c r="O37" s="1251">
        <f t="shared" ref="O37:O44" si="16">P37*$O$35/$P$35</f>
        <v>0.34722222222222227</v>
      </c>
      <c r="P37" s="1254">
        <f>$P$16*D36/$D$10</f>
        <v>46.25</v>
      </c>
      <c r="Q37" s="1221" t="s">
        <v>813</v>
      </c>
      <c r="R37" s="1211"/>
      <c r="S37" s="1302"/>
      <c r="T37" s="259"/>
      <c r="U37" s="258"/>
      <c r="V37" s="258"/>
      <c r="W37" s="258"/>
      <c r="X37" s="1211"/>
      <c r="Y37" s="266" t="s">
        <v>266</v>
      </c>
      <c r="Z37" s="1312" t="s">
        <v>212</v>
      </c>
      <c r="AA37" s="1322">
        <f t="shared" si="15"/>
        <v>0</v>
      </c>
      <c r="AB37" s="1336">
        <f t="shared" si="9"/>
        <v>0</v>
      </c>
      <c r="AC37" s="1345">
        <f t="shared" si="12"/>
        <v>0</v>
      </c>
      <c r="AD37" s="1211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</row>
    <row r="38" spans="1:261" ht="26.25" x14ac:dyDescent="0.25">
      <c r="A38" s="1199"/>
      <c r="B38" s="307" t="s">
        <v>129</v>
      </c>
      <c r="C38" s="307"/>
      <c r="D38" s="258"/>
      <c r="E38" s="1205"/>
      <c r="F38" s="1211"/>
      <c r="G38" s="1207"/>
      <c r="H38" s="1223" t="s">
        <v>158</v>
      </c>
      <c r="I38" s="346"/>
      <c r="J38" s="249"/>
      <c r="K38" s="249"/>
      <c r="L38" s="1211"/>
      <c r="M38" s="266" t="s">
        <v>842</v>
      </c>
      <c r="N38" s="306" t="s">
        <v>843</v>
      </c>
      <c r="O38" s="1252">
        <f t="shared" si="16"/>
        <v>0.16666666666666669</v>
      </c>
      <c r="P38" s="1255">
        <f>$P$16*D37/$D$10</f>
        <v>22.2</v>
      </c>
      <c r="Q38" s="1221" t="s">
        <v>813</v>
      </c>
      <c r="R38" s="1211"/>
      <c r="S38" s="1244"/>
      <c r="T38" s="259"/>
      <c r="U38" s="258"/>
      <c r="V38" s="258"/>
      <c r="W38" s="258"/>
      <c r="X38" s="1211"/>
      <c r="Y38" s="266" t="s">
        <v>267</v>
      </c>
      <c r="Z38" s="1312" t="s">
        <v>213</v>
      </c>
      <c r="AA38" s="1322">
        <f t="shared" si="15"/>
        <v>0</v>
      </c>
      <c r="AB38" s="1336">
        <f t="shared" si="9"/>
        <v>0</v>
      </c>
      <c r="AC38" s="1345">
        <f t="shared" si="12"/>
        <v>0</v>
      </c>
      <c r="AD38" s="1211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</row>
    <row r="39" spans="1:261" ht="38.25" x14ac:dyDescent="0.25">
      <c r="A39" s="1199" t="s">
        <v>182</v>
      </c>
      <c r="B39" s="292" t="s">
        <v>96</v>
      </c>
      <c r="C39" s="1182">
        <f>D39*$C$37/$D$37</f>
        <v>0</v>
      </c>
      <c r="D39" s="261">
        <v>0</v>
      </c>
      <c r="E39" s="1125" t="s">
        <v>809</v>
      </c>
      <c r="F39" s="1216" t="s">
        <v>158</v>
      </c>
      <c r="G39" s="1207"/>
      <c r="H39" s="1223"/>
      <c r="I39" s="221" t="s">
        <v>158</v>
      </c>
      <c r="K39" s="348"/>
      <c r="L39" s="1216" t="s">
        <v>158</v>
      </c>
      <c r="M39" s="266" t="s">
        <v>844</v>
      </c>
      <c r="N39" s="10" t="s">
        <v>150</v>
      </c>
      <c r="O39" s="1253">
        <f t="shared" si="16"/>
        <v>0</v>
      </c>
      <c r="P39" s="318">
        <f>$P$16*D39/$D$10</f>
        <v>0</v>
      </c>
      <c r="Q39" s="1221" t="s">
        <v>813</v>
      </c>
      <c r="R39" s="1216" t="s">
        <v>158</v>
      </c>
      <c r="S39" s="1302"/>
      <c r="T39" s="259"/>
      <c r="U39" s="258"/>
      <c r="V39" s="258"/>
      <c r="W39" s="258"/>
      <c r="X39" s="1216"/>
      <c r="Y39" s="266" t="s">
        <v>268</v>
      </c>
      <c r="Z39" s="1312" t="s">
        <v>244</v>
      </c>
      <c r="AA39" s="1322">
        <f t="shared" si="15"/>
        <v>0</v>
      </c>
      <c r="AB39" s="1336">
        <f t="shared" si="9"/>
        <v>0</v>
      </c>
      <c r="AC39" s="1345">
        <f t="shared" si="12"/>
        <v>0</v>
      </c>
      <c r="AD39" s="1216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</row>
    <row r="40" spans="1:261" ht="26.25" x14ac:dyDescent="0.25">
      <c r="A40" s="1199" t="s">
        <v>183</v>
      </c>
      <c r="B40" s="292" t="s">
        <v>132</v>
      </c>
      <c r="C40" s="1182">
        <f>D40*$C$37/$D$37</f>
        <v>1</v>
      </c>
      <c r="D40" s="261">
        <f>D37-D39</f>
        <v>24</v>
      </c>
      <c r="E40" s="1125" t="s">
        <v>809</v>
      </c>
      <c r="F40" s="1216" t="s">
        <v>158</v>
      </c>
      <c r="G40" s="1207"/>
      <c r="H40" s="222"/>
      <c r="I40" s="346"/>
      <c r="J40" s="249"/>
      <c r="K40" s="249"/>
      <c r="L40" s="1216" t="s">
        <v>158</v>
      </c>
      <c r="M40" s="266" t="s">
        <v>845</v>
      </c>
      <c r="N40" s="10" t="s">
        <v>846</v>
      </c>
      <c r="O40" s="1253">
        <f t="shared" si="16"/>
        <v>0.16666666666666669</v>
      </c>
      <c r="P40" s="1255">
        <f>$P$16*D40/$D$10</f>
        <v>22.2</v>
      </c>
      <c r="Q40" s="1221" t="s">
        <v>813</v>
      </c>
      <c r="R40" s="1216" t="s">
        <v>158</v>
      </c>
      <c r="S40" s="1302"/>
      <c r="T40" s="259"/>
      <c r="U40" s="258"/>
      <c r="V40" s="258"/>
      <c r="W40" s="258"/>
      <c r="X40" s="1216"/>
      <c r="Y40" s="266" t="s">
        <v>269</v>
      </c>
      <c r="Z40" s="1312" t="s">
        <v>245</v>
      </c>
      <c r="AA40" s="1322">
        <f t="shared" si="15"/>
        <v>0</v>
      </c>
      <c r="AB40" s="1336">
        <f t="shared" si="9"/>
        <v>0</v>
      </c>
      <c r="AC40" s="1345">
        <f t="shared" si="12"/>
        <v>0</v>
      </c>
      <c r="AD40" s="1216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</row>
    <row r="41" spans="1:261" ht="39" x14ac:dyDescent="0.25">
      <c r="A41" s="1199"/>
      <c r="B41" s="307" t="s">
        <v>129</v>
      </c>
      <c r="C41" s="307"/>
      <c r="D41" s="258"/>
      <c r="E41" s="1205"/>
      <c r="F41" s="1211"/>
      <c r="G41" s="1207"/>
      <c r="K41" s="304"/>
      <c r="L41" s="1211"/>
      <c r="M41" s="266" t="s">
        <v>847</v>
      </c>
      <c r="N41" s="10" t="s">
        <v>145</v>
      </c>
      <c r="O41" s="1258">
        <f t="shared" si="16"/>
        <v>0</v>
      </c>
      <c r="P41" s="1256">
        <f>$P$16*D42/$D$10</f>
        <v>0</v>
      </c>
      <c r="Q41" s="1221" t="s">
        <v>813</v>
      </c>
      <c r="R41" s="1211"/>
      <c r="S41" s="1244"/>
      <c r="T41" s="259"/>
      <c r="U41" s="258"/>
      <c r="V41" s="258"/>
      <c r="W41" s="258"/>
      <c r="X41" s="1211"/>
      <c r="Y41" s="266" t="s">
        <v>270</v>
      </c>
      <c r="Z41" s="1312" t="s">
        <v>246</v>
      </c>
      <c r="AA41" s="1322">
        <f t="shared" si="15"/>
        <v>6.25E-2</v>
      </c>
      <c r="AB41" s="1336">
        <f t="shared" si="9"/>
        <v>6.0675631354542479E-2</v>
      </c>
      <c r="AC41" s="1345">
        <f t="shared" si="12"/>
        <v>6.4935064935064943E-2</v>
      </c>
      <c r="AD41" s="121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</row>
    <row r="42" spans="1:261" ht="39" x14ac:dyDescent="0.25">
      <c r="A42" s="1199" t="s">
        <v>184</v>
      </c>
      <c r="B42" s="305" t="s">
        <v>92</v>
      </c>
      <c r="C42" s="1182">
        <f>J26/D52</f>
        <v>0</v>
      </c>
      <c r="D42" s="261">
        <f>$D$40*C42</f>
        <v>0</v>
      </c>
      <c r="E42" s="1125" t="s">
        <v>809</v>
      </c>
      <c r="F42" s="1212"/>
      <c r="G42" s="1207"/>
      <c r="K42" s="304"/>
      <c r="L42" s="1212"/>
      <c r="M42" s="266" t="s">
        <v>848</v>
      </c>
      <c r="N42" s="10" t="s">
        <v>146</v>
      </c>
      <c r="O42" s="1258">
        <f t="shared" si="16"/>
        <v>0</v>
      </c>
      <c r="P42" s="1256">
        <f t="shared" ref="P42:P44" si="17">$P$16*D43/$D$10</f>
        <v>0</v>
      </c>
      <c r="Q42" s="1221" t="s">
        <v>813</v>
      </c>
      <c r="R42" s="1212"/>
      <c r="S42" s="1302"/>
      <c r="T42" s="1303"/>
      <c r="U42" s="258"/>
      <c r="V42" s="258"/>
      <c r="W42" s="258"/>
      <c r="X42" s="1212"/>
      <c r="Y42" s="266" t="s">
        <v>173</v>
      </c>
      <c r="Z42" s="1307" t="s">
        <v>876</v>
      </c>
      <c r="AA42" s="1325">
        <f>AA43+AA44</f>
        <v>0.72263513513513511</v>
      </c>
      <c r="AB42" s="1338">
        <v>1</v>
      </c>
      <c r="AC42" s="1316"/>
      <c r="AD42" s="121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</row>
    <row r="43" spans="1:261" ht="39" x14ac:dyDescent="0.25">
      <c r="A43" s="1199" t="s">
        <v>185</v>
      </c>
      <c r="B43" s="305" t="s">
        <v>93</v>
      </c>
      <c r="C43" s="1182">
        <f>J27/D52</f>
        <v>0</v>
      </c>
      <c r="D43" s="261">
        <f>$D$40*C43</f>
        <v>0</v>
      </c>
      <c r="E43" s="1125" t="s">
        <v>809</v>
      </c>
      <c r="F43" s="1212"/>
      <c r="G43" s="1207"/>
      <c r="K43" s="304"/>
      <c r="L43" s="1212"/>
      <c r="M43" s="266" t="s">
        <v>849</v>
      </c>
      <c r="N43" s="10" t="s">
        <v>147</v>
      </c>
      <c r="O43" s="1258">
        <f t="shared" si="16"/>
        <v>0</v>
      </c>
      <c r="P43" s="1256">
        <f t="shared" si="17"/>
        <v>0</v>
      </c>
      <c r="Q43" s="1221" t="s">
        <v>813</v>
      </c>
      <c r="R43" s="1212"/>
      <c r="S43" s="1302"/>
      <c r="T43" s="1303"/>
      <c r="U43" s="258"/>
      <c r="V43" s="258"/>
      <c r="W43" s="258"/>
      <c r="X43" s="1212"/>
      <c r="Y43" s="267"/>
      <c r="Z43" s="1307" t="s">
        <v>875</v>
      </c>
      <c r="AA43" s="1318">
        <f>AA45+AA47</f>
        <v>0.65506756756756757</v>
      </c>
      <c r="AB43" s="1339">
        <v>0.5</v>
      </c>
      <c r="AC43" s="1316"/>
      <c r="AD43" s="1212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</row>
    <row r="44" spans="1:261" ht="39" x14ac:dyDescent="0.25">
      <c r="A44" s="1199" t="s">
        <v>186</v>
      </c>
      <c r="B44" s="305" t="s">
        <v>98</v>
      </c>
      <c r="C44" s="1182">
        <f>J28/D52</f>
        <v>0</v>
      </c>
      <c r="D44" s="261">
        <f>$D$40*C44</f>
        <v>0</v>
      </c>
      <c r="E44" s="1125" t="s">
        <v>809</v>
      </c>
      <c r="F44" s="1212"/>
      <c r="G44" s="1207"/>
      <c r="H44" s="244"/>
      <c r="I44" s="295"/>
      <c r="J44" s="295"/>
      <c r="K44" s="295"/>
      <c r="L44" s="1212"/>
      <c r="M44" s="266" t="s">
        <v>850</v>
      </c>
      <c r="N44" s="10" t="s">
        <v>148</v>
      </c>
      <c r="O44" s="1258">
        <f t="shared" si="16"/>
        <v>0.16666666666666669</v>
      </c>
      <c r="P44" s="1257">
        <f t="shared" si="17"/>
        <v>22.2</v>
      </c>
      <c r="Q44" s="1221" t="s">
        <v>813</v>
      </c>
      <c r="R44" s="1212"/>
      <c r="S44" s="1304"/>
      <c r="T44" s="259"/>
      <c r="U44" s="259"/>
      <c r="V44" s="259"/>
      <c r="W44" s="259"/>
      <c r="X44" s="1212"/>
      <c r="Y44" s="267"/>
      <c r="Z44" s="1307" t="s">
        <v>572</v>
      </c>
      <c r="AA44" s="1318">
        <f>AA58</f>
        <v>6.7567567567567571E-2</v>
      </c>
      <c r="AB44" s="1340">
        <f>AB42-AB43</f>
        <v>0.5</v>
      </c>
      <c r="AC44" s="1316"/>
      <c r="AD44" s="1212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</row>
    <row r="45" spans="1:261" ht="39" thickBot="1" x14ac:dyDescent="0.3">
      <c r="A45" s="1201" t="s">
        <v>187</v>
      </c>
      <c r="B45" s="1202" t="s">
        <v>94</v>
      </c>
      <c r="C45" s="1203">
        <f>D35/D52</f>
        <v>1</v>
      </c>
      <c r="D45" s="1194">
        <f>$D$40*C45</f>
        <v>24</v>
      </c>
      <c r="E45" s="1125" t="s">
        <v>809</v>
      </c>
      <c r="F45" s="1212"/>
      <c r="G45" s="1207"/>
      <c r="H45" s="222"/>
      <c r="I45" s="249"/>
      <c r="J45" s="249"/>
      <c r="K45" s="249"/>
      <c r="L45" s="1212"/>
      <c r="Q45" s="250"/>
      <c r="R45" s="1212"/>
      <c r="S45" s="1302"/>
      <c r="T45" s="259"/>
      <c r="U45" s="1305"/>
      <c r="V45" s="1305"/>
      <c r="W45" s="1305"/>
      <c r="X45" s="1212"/>
      <c r="Y45" s="267" t="s">
        <v>10</v>
      </c>
      <c r="Z45" s="1308" t="s">
        <v>870</v>
      </c>
      <c r="AA45" s="1321">
        <f>AA46</f>
        <v>6.7567567567567571E-2</v>
      </c>
      <c r="AB45" s="1341">
        <f t="shared" ref="AB45:AB57" si="18">AA45*$AB$43/$AA$43</f>
        <v>5.1572975760701398E-2</v>
      </c>
      <c r="AC45" s="1316"/>
      <c r="AD45" s="1212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</row>
    <row r="46" spans="1:261" ht="39" thickBot="1" x14ac:dyDescent="0.3">
      <c r="A46" s="1196"/>
      <c r="B46" s="1164"/>
      <c r="C46" s="1197"/>
      <c r="D46" s="1198"/>
      <c r="E46" s="1206"/>
      <c r="F46" s="1212"/>
      <c r="G46" s="1207"/>
      <c r="H46" s="1225"/>
      <c r="I46" s="1226"/>
      <c r="J46" s="1226"/>
      <c r="K46" s="1226"/>
      <c r="L46" s="1212"/>
      <c r="N46" s="171"/>
      <c r="O46" s="171"/>
      <c r="P46" s="171"/>
      <c r="Q46" s="272"/>
      <c r="R46" s="1212"/>
      <c r="X46" s="1212"/>
      <c r="Y46" s="267" t="s">
        <v>192</v>
      </c>
      <c r="Z46" s="1309" t="s">
        <v>233</v>
      </c>
      <c r="AA46" s="1326">
        <f>AA26</f>
        <v>6.7567567567567571E-2</v>
      </c>
      <c r="AB46" s="1342">
        <f t="shared" si="18"/>
        <v>5.1572975760701398E-2</v>
      </c>
      <c r="AC46" s="1316"/>
      <c r="AD46" s="1212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</row>
    <row r="47" spans="1:261" ht="19.5" thickBot="1" x14ac:dyDescent="0.3">
      <c r="A47" s="1120"/>
      <c r="B47" s="1186" t="s">
        <v>505</v>
      </c>
      <c r="C47" s="1187" t="s">
        <v>158</v>
      </c>
      <c r="D47" s="1188"/>
      <c r="E47" s="1141"/>
      <c r="F47" s="1212"/>
      <c r="G47" s="1224"/>
      <c r="H47" s="1186" t="s">
        <v>505</v>
      </c>
      <c r="I47" s="1228"/>
      <c r="J47" s="1228"/>
      <c r="K47" s="1229"/>
      <c r="L47" s="1212"/>
      <c r="M47" s="22"/>
      <c r="N47" s="1799" t="s">
        <v>498</v>
      </c>
      <c r="O47" s="1800"/>
      <c r="P47" s="1800"/>
      <c r="Q47" s="1801"/>
      <c r="R47" s="1212"/>
      <c r="X47" s="1212"/>
      <c r="Y47" s="267" t="s">
        <v>11</v>
      </c>
      <c r="Z47" s="1310" t="s">
        <v>878</v>
      </c>
      <c r="AA47" s="1321">
        <f>AA48+AA53</f>
        <v>0.58750000000000002</v>
      </c>
      <c r="AB47" s="1341">
        <f t="shared" si="18"/>
        <v>0.44842702423929864</v>
      </c>
      <c r="AC47" s="1316">
        <v>1</v>
      </c>
      <c r="AD47" s="1212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</row>
    <row r="48" spans="1:261" ht="30" x14ac:dyDescent="0.25">
      <c r="A48" s="1120"/>
      <c r="B48" s="1189" t="s">
        <v>799</v>
      </c>
      <c r="C48" s="1183">
        <v>1</v>
      </c>
      <c r="D48" s="261">
        <f>D10</f>
        <v>160</v>
      </c>
      <c r="E48" s="1125" t="s">
        <v>809</v>
      </c>
      <c r="F48" s="1212"/>
      <c r="G48" s="1224"/>
      <c r="H48" s="1189" t="s">
        <v>821</v>
      </c>
      <c r="I48" s="1183">
        <v>1</v>
      </c>
      <c r="J48" s="261">
        <f>J12</f>
        <v>0</v>
      </c>
      <c r="K48" s="1125" t="s">
        <v>809</v>
      </c>
      <c r="L48" s="1212"/>
      <c r="M48" s="22"/>
      <c r="N48" s="1263" t="s">
        <v>851</v>
      </c>
      <c r="O48" s="1174">
        <v>1</v>
      </c>
      <c r="P48" s="1267">
        <f>P11</f>
        <v>10</v>
      </c>
      <c r="Q48" s="1262" t="s">
        <v>813</v>
      </c>
      <c r="R48" s="1212"/>
      <c r="X48" s="1212"/>
      <c r="Y48" s="267"/>
      <c r="Z48" s="293" t="s">
        <v>877</v>
      </c>
      <c r="AA48" s="1320">
        <f>SUM(AA49:AA52)</f>
        <v>0.4375</v>
      </c>
      <c r="AB48" s="1342">
        <f t="shared" si="18"/>
        <v>0.33393501805054154</v>
      </c>
      <c r="AC48" s="1344">
        <f t="shared" ref="AC48:AC57" si="19">AB48/$AB$47</f>
        <v>0.74468085106382975</v>
      </c>
      <c r="AD48" s="1212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</row>
    <row r="49" spans="1:261" ht="43.5" customHeight="1" x14ac:dyDescent="0.25">
      <c r="A49" s="1120"/>
      <c r="B49" s="1189" t="s">
        <v>797</v>
      </c>
      <c r="C49" s="1184">
        <f>D49*$C$48/$D$48</f>
        <v>0.96250000000000002</v>
      </c>
      <c r="D49" s="261">
        <f>D21</f>
        <v>154</v>
      </c>
      <c r="E49" s="1125" t="s">
        <v>809</v>
      </c>
      <c r="F49" s="1212"/>
      <c r="G49" s="1224"/>
      <c r="H49" s="1233" t="s">
        <v>122</v>
      </c>
      <c r="I49" s="1227" t="e">
        <f>J49*$I$48/$J$48</f>
        <v>#DIV/0!</v>
      </c>
      <c r="J49" s="261">
        <f>J14</f>
        <v>0</v>
      </c>
      <c r="K49" s="1125" t="s">
        <v>809</v>
      </c>
      <c r="L49" s="1212"/>
      <c r="M49" s="22"/>
      <c r="N49" s="1259" t="s">
        <v>852</v>
      </c>
      <c r="O49" s="1266">
        <f>P49*$O$48/$P$48</f>
        <v>1</v>
      </c>
      <c r="P49" s="261">
        <f>SUM(P50:P51)</f>
        <v>10</v>
      </c>
      <c r="Q49" s="1221" t="s">
        <v>813</v>
      </c>
      <c r="R49" s="1212"/>
      <c r="X49" s="1212"/>
      <c r="Y49" s="267" t="s">
        <v>174</v>
      </c>
      <c r="Z49" s="285" t="s">
        <v>229</v>
      </c>
      <c r="AA49" s="1327">
        <f>P36/P15</f>
        <v>0.4375</v>
      </c>
      <c r="AB49" s="1343">
        <f t="shared" si="18"/>
        <v>0.33393501805054154</v>
      </c>
      <c r="AC49" s="1345">
        <f t="shared" si="19"/>
        <v>0.74468085106382975</v>
      </c>
      <c r="AD49" s="1212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</row>
    <row r="50" spans="1:261" s="3" customFormat="1" ht="40.5" customHeight="1" x14ac:dyDescent="0.25">
      <c r="A50" s="277"/>
      <c r="B50" s="1189" t="s">
        <v>798</v>
      </c>
      <c r="C50" s="1184">
        <f>D50*$C$48/$D$48</f>
        <v>0.9</v>
      </c>
      <c r="D50" s="261">
        <f>D32</f>
        <v>144</v>
      </c>
      <c r="E50" s="1125" t="s">
        <v>809</v>
      </c>
      <c r="F50" s="1213"/>
      <c r="G50" s="1230"/>
      <c r="H50" s="1233" t="s">
        <v>128</v>
      </c>
      <c r="I50" s="1227" t="e">
        <f t="shared" ref="I50:I51" si="20">J50*$I$48/$J$48</f>
        <v>#DIV/0!</v>
      </c>
      <c r="J50" s="261">
        <f>J24</f>
        <v>0</v>
      </c>
      <c r="K50" s="1125" t="s">
        <v>809</v>
      </c>
      <c r="L50" s="1213"/>
      <c r="M50" s="1247"/>
      <c r="N50" s="1264" t="s">
        <v>501</v>
      </c>
      <c r="O50" s="1268">
        <f t="shared" ref="O50:O52" si="21">P50*$O$48/$P$48</f>
        <v>0.5</v>
      </c>
      <c r="P50" s="1265">
        <v>5</v>
      </c>
      <c r="Q50" s="1221" t="s">
        <v>813</v>
      </c>
      <c r="R50" s="1213"/>
      <c r="S50" s="267"/>
      <c r="T50" s="179"/>
      <c r="U50" s="172"/>
      <c r="V50" s="172"/>
      <c r="W50" s="172"/>
      <c r="X50" s="1213"/>
      <c r="Y50" s="267" t="s">
        <v>175</v>
      </c>
      <c r="Z50" s="1311" t="s">
        <v>230</v>
      </c>
      <c r="AA50" s="1328">
        <f>J26/$D$10</f>
        <v>0</v>
      </c>
      <c r="AB50" s="1343">
        <f t="shared" si="18"/>
        <v>0</v>
      </c>
      <c r="AC50" s="1345">
        <f t="shared" si="19"/>
        <v>0</v>
      </c>
      <c r="AD50" s="1213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</row>
    <row r="51" spans="1:261" s="3" customFormat="1" ht="51.75" thickBot="1" x14ac:dyDescent="0.3">
      <c r="A51" s="277"/>
      <c r="B51" s="1190" t="s">
        <v>518</v>
      </c>
      <c r="C51" s="1184">
        <f t="shared" ref="C51:C54" si="22">D51*$C$48/$D$48</f>
        <v>0.75</v>
      </c>
      <c r="D51" s="261">
        <f>D52+D53</f>
        <v>120</v>
      </c>
      <c r="E51" s="1125" t="s">
        <v>809</v>
      </c>
      <c r="F51" s="1217"/>
      <c r="G51" s="1230"/>
      <c r="H51" s="1192" t="s">
        <v>822</v>
      </c>
      <c r="I51" s="1234" t="e">
        <f t="shared" si="20"/>
        <v>#DIV/0!</v>
      </c>
      <c r="J51" s="1194">
        <f>J29</f>
        <v>0</v>
      </c>
      <c r="K51" s="1195" t="s">
        <v>809</v>
      </c>
      <c r="L51" s="1217"/>
      <c r="M51" s="1247"/>
      <c r="N51" s="1264" t="s">
        <v>502</v>
      </c>
      <c r="O51" s="1268">
        <f t="shared" si="21"/>
        <v>0.5</v>
      </c>
      <c r="P51" s="1265">
        <v>5</v>
      </c>
      <c r="Q51" s="1221" t="s">
        <v>813</v>
      </c>
      <c r="R51" s="1217"/>
      <c r="S51" s="267"/>
      <c r="X51" s="1217"/>
      <c r="Y51" s="267" t="s">
        <v>176</v>
      </c>
      <c r="Z51" s="1311" t="s">
        <v>231</v>
      </c>
      <c r="AA51" s="1328">
        <f>J27/$D$10</f>
        <v>0</v>
      </c>
      <c r="AB51" s="1343">
        <f t="shared" si="18"/>
        <v>0</v>
      </c>
      <c r="AC51" s="1345">
        <f t="shared" si="19"/>
        <v>0</v>
      </c>
      <c r="AD51" s="1217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</row>
    <row r="52" spans="1:261" s="3" customFormat="1" ht="51.75" thickBot="1" x14ac:dyDescent="0.35">
      <c r="A52" s="277"/>
      <c r="B52" s="1191" t="s">
        <v>520</v>
      </c>
      <c r="C52" s="1185">
        <f t="shared" si="22"/>
        <v>0.4375</v>
      </c>
      <c r="D52" s="1112">
        <f>D35</f>
        <v>70</v>
      </c>
      <c r="E52" s="1125" t="s">
        <v>809</v>
      </c>
      <c r="F52" s="1210"/>
      <c r="G52" s="1208"/>
      <c r="H52" s="1231" t="s">
        <v>158</v>
      </c>
      <c r="I52" s="1209"/>
      <c r="J52" s="1209"/>
      <c r="K52" s="1232" t="s">
        <v>158</v>
      </c>
      <c r="L52" s="1210"/>
      <c r="M52" s="1247"/>
      <c r="N52" s="1260" t="s">
        <v>853</v>
      </c>
      <c r="O52" s="1269">
        <f t="shared" si="21"/>
        <v>0</v>
      </c>
      <c r="P52" s="1194">
        <f>P48-P50-P51</f>
        <v>0</v>
      </c>
      <c r="Q52" s="1261" t="s">
        <v>813</v>
      </c>
      <c r="R52" s="1210"/>
      <c r="S52" s="315"/>
      <c r="T52" s="27"/>
      <c r="U52" s="27"/>
      <c r="X52" s="1210"/>
      <c r="Y52" s="267" t="s">
        <v>177</v>
      </c>
      <c r="Z52" s="1311" t="s">
        <v>232</v>
      </c>
      <c r="AA52" s="1328">
        <f>J28/$D$10</f>
        <v>0</v>
      </c>
      <c r="AB52" s="1343">
        <f t="shared" si="18"/>
        <v>0</v>
      </c>
      <c r="AC52" s="1345">
        <f t="shared" si="19"/>
        <v>0</v>
      </c>
      <c r="AD52" s="1210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</row>
    <row r="53" spans="1:261" s="3" customFormat="1" ht="15.75" x14ac:dyDescent="0.25">
      <c r="A53" s="277"/>
      <c r="B53" s="1191" t="s">
        <v>796</v>
      </c>
      <c r="C53" s="1185">
        <f t="shared" si="22"/>
        <v>0.3125</v>
      </c>
      <c r="D53" s="1112">
        <f>D36</f>
        <v>50</v>
      </c>
      <c r="E53" s="1125" t="s">
        <v>809</v>
      </c>
      <c r="F53" s="1210"/>
      <c r="G53" s="1208"/>
      <c r="H53" s="279" t="s">
        <v>158</v>
      </c>
      <c r="I53" s="250"/>
      <c r="J53" s="250"/>
      <c r="K53" s="250"/>
      <c r="L53" s="1210"/>
      <c r="M53" s="21"/>
      <c r="N53" s="168"/>
      <c r="O53" s="168"/>
      <c r="P53" s="168"/>
      <c r="Q53" s="168"/>
      <c r="R53" s="1210"/>
      <c r="S53" s="267"/>
      <c r="X53" s="1210"/>
      <c r="Y53" s="267"/>
      <c r="Z53" s="1313" t="s">
        <v>250</v>
      </c>
      <c r="AA53" s="1320">
        <f>SUM(AA54:AA57)</f>
        <v>0.15</v>
      </c>
      <c r="AB53" s="1342">
        <f t="shared" si="18"/>
        <v>0.11449200618875709</v>
      </c>
      <c r="AC53" s="1344">
        <f t="shared" si="19"/>
        <v>0.25531914893617019</v>
      </c>
      <c r="AD53" s="1210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</row>
    <row r="54" spans="1:261" s="3" customFormat="1" ht="30.75" customHeight="1" thickBot="1" x14ac:dyDescent="0.3">
      <c r="A54" s="277" t="s">
        <v>158</v>
      </c>
      <c r="B54" s="1192" t="s">
        <v>529</v>
      </c>
      <c r="C54" s="1193">
        <f t="shared" si="22"/>
        <v>0.25</v>
      </c>
      <c r="D54" s="1194">
        <f>D37+D24+D13</f>
        <v>40</v>
      </c>
      <c r="E54" s="1195" t="s">
        <v>809</v>
      </c>
      <c r="F54" s="1218"/>
      <c r="G54" s="1208"/>
      <c r="H54" s="279"/>
      <c r="I54" s="250"/>
      <c r="J54" s="250"/>
      <c r="K54" s="250"/>
      <c r="L54" s="1218"/>
      <c r="M54" s="21"/>
      <c r="R54" s="1218"/>
      <c r="S54" s="267"/>
      <c r="X54" s="1218"/>
      <c r="Y54" s="267" t="s">
        <v>178</v>
      </c>
      <c r="Z54" s="1314" t="s">
        <v>225</v>
      </c>
      <c r="AA54" s="1327">
        <f>P41/$P$15</f>
        <v>0</v>
      </c>
      <c r="AB54" s="1343">
        <f t="shared" si="18"/>
        <v>0</v>
      </c>
      <c r="AC54" s="1345">
        <f t="shared" si="19"/>
        <v>0</v>
      </c>
      <c r="AD54" s="1218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</row>
    <row r="55" spans="1:261" s="3" customFormat="1" ht="38.25" x14ac:dyDescent="0.25">
      <c r="A55" s="267"/>
      <c r="B55" s="168"/>
      <c r="C55" s="168"/>
      <c r="D55" s="168"/>
      <c r="E55" s="1174"/>
      <c r="F55" s="1209"/>
      <c r="G55" s="267"/>
      <c r="H55" s="279"/>
      <c r="I55" s="250"/>
      <c r="J55" s="250"/>
      <c r="K55" s="250"/>
      <c r="L55" s="1209"/>
      <c r="M55" s="21"/>
      <c r="R55" s="258"/>
      <c r="S55" s="267"/>
      <c r="X55" s="258"/>
      <c r="Y55" s="267" t="s">
        <v>179</v>
      </c>
      <c r="Z55" s="1314" t="s">
        <v>226</v>
      </c>
      <c r="AA55" s="1327">
        <f>P42/$P$15</f>
        <v>0</v>
      </c>
      <c r="AB55" s="1343">
        <f t="shared" si="18"/>
        <v>0</v>
      </c>
      <c r="AC55" s="1345">
        <f t="shared" si="19"/>
        <v>0</v>
      </c>
      <c r="AD55" s="258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</row>
    <row r="56" spans="1:261" s="3" customFormat="1" ht="33" customHeight="1" x14ac:dyDescent="0.25">
      <c r="A56" s="267"/>
      <c r="E56" s="258"/>
      <c r="F56" s="250"/>
      <c r="G56" s="267"/>
      <c r="H56" s="279"/>
      <c r="I56" s="250"/>
      <c r="J56" s="250"/>
      <c r="K56" s="250"/>
      <c r="L56" s="250"/>
      <c r="M56" s="21"/>
      <c r="R56" s="1246"/>
      <c r="S56" s="267"/>
      <c r="X56" s="1246"/>
      <c r="Y56" s="267" t="s">
        <v>271</v>
      </c>
      <c r="Z56" s="1314" t="s">
        <v>227</v>
      </c>
      <c r="AA56" s="1327">
        <f>P43/$P$15</f>
        <v>0</v>
      </c>
      <c r="AB56" s="1343">
        <f t="shared" si="18"/>
        <v>0</v>
      </c>
      <c r="AC56" s="1345">
        <f t="shared" si="19"/>
        <v>0</v>
      </c>
      <c r="AD56" s="124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</row>
    <row r="57" spans="1:261" s="3" customFormat="1" ht="66" customHeight="1" x14ac:dyDescent="0.25">
      <c r="A57" s="267"/>
      <c r="E57" s="258"/>
      <c r="F57" s="250"/>
      <c r="G57" s="267"/>
      <c r="H57" s="279"/>
      <c r="I57" s="250"/>
      <c r="J57" s="250"/>
      <c r="K57" s="250"/>
      <c r="L57" s="250"/>
      <c r="M57" s="21"/>
      <c r="R57" s="1246"/>
      <c r="S57" s="267"/>
      <c r="X57" s="1246"/>
      <c r="Y57" s="267" t="s">
        <v>272</v>
      </c>
      <c r="Z57" s="1314" t="s">
        <v>228</v>
      </c>
      <c r="AA57" s="1327">
        <f>P44/$P$15</f>
        <v>0.15</v>
      </c>
      <c r="AB57" s="1343">
        <f t="shared" si="18"/>
        <v>0.11449200618875709</v>
      </c>
      <c r="AC57" s="1345">
        <f t="shared" si="19"/>
        <v>0.25531914893617019</v>
      </c>
      <c r="AD57" s="1246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</row>
    <row r="58" spans="1:261" s="3" customFormat="1" ht="51.75" customHeight="1" thickBot="1" x14ac:dyDescent="0.3">
      <c r="A58" s="267"/>
      <c r="B58" s="279"/>
      <c r="C58" s="279"/>
      <c r="D58" s="258"/>
      <c r="E58" s="258"/>
      <c r="F58" s="250"/>
      <c r="G58" s="267"/>
      <c r="H58" s="279"/>
      <c r="I58" s="250"/>
      <c r="J58" s="250"/>
      <c r="K58" s="250"/>
      <c r="L58" s="250"/>
      <c r="M58" s="21"/>
      <c r="N58" s="1248"/>
      <c r="R58" s="1245"/>
      <c r="S58" s="267"/>
      <c r="X58" s="1245"/>
      <c r="Y58" s="267" t="s">
        <v>180</v>
      </c>
      <c r="Z58" s="1307" t="s">
        <v>871</v>
      </c>
      <c r="AA58" s="1315">
        <f>AA59</f>
        <v>6.7567567567567571E-2</v>
      </c>
      <c r="AB58" s="1337">
        <f>AB59</f>
        <v>0.5</v>
      </c>
      <c r="AC58" s="1316"/>
      <c r="AD58" s="1245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</row>
    <row r="59" spans="1:261" s="3" customFormat="1" ht="66" customHeight="1" thickBot="1" x14ac:dyDescent="0.3">
      <c r="A59" s="267"/>
      <c r="B59" s="250"/>
      <c r="C59" s="250"/>
      <c r="D59" s="258"/>
      <c r="E59" s="258"/>
      <c r="F59" s="250"/>
      <c r="G59" s="267"/>
      <c r="H59" s="279"/>
      <c r="I59" s="250"/>
      <c r="J59" s="250"/>
      <c r="K59" s="250"/>
      <c r="L59" s="250"/>
      <c r="M59" s="1247"/>
      <c r="N59" s="1249"/>
      <c r="O59" s="299"/>
      <c r="S59" s="23"/>
      <c r="Y59" s="267" t="s">
        <v>13</v>
      </c>
      <c r="Z59" s="1310" t="s">
        <v>573</v>
      </c>
      <c r="AA59" s="1318">
        <f>AA60</f>
        <v>6.7567567567567571E-2</v>
      </c>
      <c r="AB59" s="1334">
        <f>AB60</f>
        <v>0.5</v>
      </c>
      <c r="AC59" s="1316">
        <v>1</v>
      </c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</row>
    <row r="60" spans="1:261" s="3" customFormat="1" ht="63" customHeight="1" x14ac:dyDescent="0.25">
      <c r="A60" s="21"/>
      <c r="D60" s="259"/>
      <c r="E60" s="259"/>
      <c r="G60" s="21"/>
      <c r="H60" s="200"/>
      <c r="I60" s="308"/>
      <c r="J60" s="1802"/>
      <c r="K60" s="1802"/>
      <c r="L60" s="1802"/>
      <c r="M60" s="1802"/>
      <c r="N60" s="1803"/>
      <c r="O60" s="1103"/>
      <c r="S60" s="23"/>
      <c r="Y60" s="267" t="s">
        <v>273</v>
      </c>
      <c r="Z60" s="285" t="s">
        <v>234</v>
      </c>
      <c r="AA60" s="1329">
        <f>P48/$P$15</f>
        <v>6.7567567567567571E-2</v>
      </c>
      <c r="AB60" s="1341">
        <f>AA60*$AB$44/$AA$44</f>
        <v>0.5</v>
      </c>
      <c r="AC60" s="1344">
        <v>1</v>
      </c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</row>
    <row r="61" spans="1:261" s="3" customFormat="1" ht="15" x14ac:dyDescent="0.25">
      <c r="A61" s="21"/>
      <c r="D61" s="259"/>
      <c r="E61" s="259"/>
      <c r="G61" s="21"/>
      <c r="H61" s="1787"/>
      <c r="I61" s="1787"/>
      <c r="J61" s="200"/>
      <c r="K61" s="200"/>
      <c r="M61" s="200"/>
      <c r="N61" s="200"/>
      <c r="O61" s="200"/>
      <c r="S61" s="23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</row>
    <row r="62" spans="1:261" s="3" customFormat="1" ht="23.25" x14ac:dyDescent="0.25">
      <c r="A62" s="21"/>
      <c r="D62" s="259"/>
      <c r="E62" s="259"/>
      <c r="G62" s="21"/>
      <c r="H62" s="200"/>
      <c r="I62" s="200"/>
      <c r="J62" s="169"/>
      <c r="K62" s="169"/>
      <c r="M62" s="169"/>
      <c r="N62" s="169"/>
      <c r="O62" s="169"/>
      <c r="S62" s="23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</row>
    <row r="63" spans="1:261" s="3" customFormat="1" ht="23.25" x14ac:dyDescent="0.25">
      <c r="A63" s="21"/>
      <c r="D63" s="259"/>
      <c r="E63" s="259"/>
      <c r="G63" s="21"/>
      <c r="H63" s="200"/>
      <c r="I63" s="200"/>
      <c r="J63" s="170"/>
      <c r="K63" s="170"/>
      <c r="M63" s="170"/>
      <c r="N63" s="170"/>
      <c r="O63" s="170"/>
      <c r="S63" s="2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</row>
    <row r="64" spans="1:261" s="3" customFormat="1" ht="23.25" x14ac:dyDescent="0.25">
      <c r="A64" s="21"/>
      <c r="D64" s="259"/>
      <c r="E64" s="259"/>
      <c r="G64" s="21"/>
      <c r="H64" s="200"/>
      <c r="I64" s="200"/>
      <c r="J64" s="170"/>
      <c r="K64" s="170"/>
      <c r="M64" s="170"/>
      <c r="N64" s="170"/>
      <c r="O64" s="170"/>
      <c r="S64" s="23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</row>
    <row r="65" spans="1:261" s="3" customFormat="1" ht="23.25" x14ac:dyDescent="0.25">
      <c r="A65" s="21"/>
      <c r="D65" s="259"/>
      <c r="E65" s="259"/>
      <c r="G65" s="21"/>
      <c r="H65" s="200"/>
      <c r="I65" s="200"/>
      <c r="J65" s="170"/>
      <c r="K65" s="170"/>
      <c r="M65" s="170"/>
      <c r="N65" s="170"/>
      <c r="O65" s="170"/>
      <c r="S65" s="23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</row>
    <row r="66" spans="1:261" s="3" customFormat="1" ht="23.25" x14ac:dyDescent="0.25">
      <c r="A66" s="21"/>
      <c r="D66" s="259"/>
      <c r="E66" s="259"/>
      <c r="G66" s="21"/>
      <c r="H66" s="200"/>
      <c r="I66" s="200"/>
      <c r="J66" s="170"/>
      <c r="K66" s="170"/>
      <c r="M66" s="170"/>
      <c r="N66" s="170"/>
      <c r="O66" s="170"/>
      <c r="S66" s="23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</row>
    <row r="67" spans="1:261" s="3" customFormat="1" ht="23.25" x14ac:dyDescent="0.25">
      <c r="A67" s="21"/>
      <c r="D67" s="259"/>
      <c r="E67" s="259"/>
      <c r="G67" s="21"/>
      <c r="H67" s="200"/>
      <c r="I67" s="200"/>
      <c r="J67" s="170"/>
      <c r="K67" s="170"/>
      <c r="M67" s="170"/>
      <c r="N67" s="170"/>
      <c r="O67" s="170"/>
      <c r="S67" s="23"/>
      <c r="Y67" s="267"/>
      <c r="Z67" s="177" t="s">
        <v>158</v>
      </c>
      <c r="AA67" s="316"/>
      <c r="AB67" s="263"/>
      <c r="AC67" s="328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</row>
    <row r="68" spans="1:261" s="3" customFormat="1" ht="23.25" x14ac:dyDescent="0.25">
      <c r="A68" s="21"/>
      <c r="D68" s="259"/>
      <c r="E68" s="259"/>
      <c r="G68" s="21"/>
      <c r="H68" s="200"/>
      <c r="I68" s="200"/>
      <c r="J68" s="170"/>
      <c r="K68" s="170"/>
      <c r="M68" s="170"/>
      <c r="N68" s="170"/>
      <c r="O68" s="170"/>
      <c r="S68" s="23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</row>
    <row r="69" spans="1:261" s="3" customFormat="1" ht="15" x14ac:dyDescent="0.25">
      <c r="A69" s="21"/>
      <c r="D69" s="259"/>
      <c r="E69" s="259"/>
      <c r="G69" s="21"/>
      <c r="M69" s="21"/>
      <c r="S69" s="23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</row>
    <row r="70" spans="1:261" s="3" customFormat="1" x14ac:dyDescent="0.3">
      <c r="A70" s="294"/>
      <c r="B70" s="168"/>
      <c r="C70" s="168"/>
      <c r="D70" s="270"/>
      <c r="E70" s="270"/>
      <c r="F70" s="168"/>
      <c r="G70" s="294"/>
      <c r="H70" s="168"/>
      <c r="I70" s="168"/>
      <c r="J70" s="168"/>
      <c r="K70" s="168"/>
      <c r="L70" s="168"/>
      <c r="M70" s="294"/>
      <c r="N70" s="168"/>
      <c r="O70" s="168"/>
      <c r="P70" s="168"/>
      <c r="Q70" s="168"/>
      <c r="R70" s="168"/>
      <c r="S70" s="269"/>
      <c r="T70" s="168"/>
      <c r="U70" s="168"/>
      <c r="V70" s="168"/>
      <c r="W70" s="168"/>
      <c r="X70" s="168"/>
      <c r="Y70" s="294"/>
      <c r="Z70" s="168"/>
      <c r="AA70" s="178"/>
      <c r="AB70" s="178"/>
      <c r="AC70" s="300"/>
      <c r="AD70" s="168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</row>
    <row r="71" spans="1:261" s="3" customFormat="1" x14ac:dyDescent="0.3">
      <c r="A71" s="21"/>
      <c r="D71" s="259"/>
      <c r="E71" s="259"/>
      <c r="G71" s="21"/>
      <c r="M71" s="21"/>
      <c r="S71" s="23"/>
      <c r="Y71" s="21"/>
      <c r="AA71" s="13"/>
      <c r="AB71" s="13"/>
      <c r="AC71" s="184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</row>
    <row r="72" spans="1:261" x14ac:dyDescent="0.3"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</row>
    <row r="73" spans="1:261" x14ac:dyDescent="0.3"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</row>
    <row r="74" spans="1:261" x14ac:dyDescent="0.3"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</row>
    <row r="75" spans="1:261" x14ac:dyDescent="0.3"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</row>
    <row r="76" spans="1:261" x14ac:dyDescent="0.3"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</row>
    <row r="77" spans="1:261" x14ac:dyDescent="0.3"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</row>
    <row r="78" spans="1:261" x14ac:dyDescent="0.3"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</row>
    <row r="79" spans="1:261" x14ac:dyDescent="0.3"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</row>
    <row r="80" spans="1:261" x14ac:dyDescent="0.3"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</row>
    <row r="81" spans="31:261" x14ac:dyDescent="0.3"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</row>
    <row r="82" spans="31:261" x14ac:dyDescent="0.3"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</row>
    <row r="83" spans="31:261" x14ac:dyDescent="0.3"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</row>
    <row r="84" spans="31:261" x14ac:dyDescent="0.3"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</row>
    <row r="85" spans="31:261" x14ac:dyDescent="0.3"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</row>
    <row r="86" spans="31:261" x14ac:dyDescent="0.3"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</row>
    <row r="87" spans="31:261" x14ac:dyDescent="0.3"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</row>
    <row r="88" spans="31:261" x14ac:dyDescent="0.3"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</row>
    <row r="89" spans="31:261" x14ac:dyDescent="0.3"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</row>
    <row r="90" spans="31:261" x14ac:dyDescent="0.3"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</row>
    <row r="91" spans="31:261" x14ac:dyDescent="0.3"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</row>
    <row r="92" spans="31:261" x14ac:dyDescent="0.3"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</row>
    <row r="93" spans="31:261" x14ac:dyDescent="0.3"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</row>
    <row r="94" spans="31:261" x14ac:dyDescent="0.3"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</row>
    <row r="95" spans="31:261" x14ac:dyDescent="0.3"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</row>
    <row r="96" spans="31:261" x14ac:dyDescent="0.3"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</row>
    <row r="97" spans="31:261" x14ac:dyDescent="0.3"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</row>
    <row r="98" spans="31:261" x14ac:dyDescent="0.3"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</row>
    <row r="99" spans="31:261" x14ac:dyDescent="0.3"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</row>
    <row r="100" spans="31:261" x14ac:dyDescent="0.3"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</row>
    <row r="101" spans="31:261" x14ac:dyDescent="0.3"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</row>
    <row r="102" spans="31:261" x14ac:dyDescent="0.3"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</row>
    <row r="103" spans="31:261" x14ac:dyDescent="0.3"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</row>
    <row r="104" spans="31:261" x14ac:dyDescent="0.3"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</row>
    <row r="105" spans="31:261" x14ac:dyDescent="0.3"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</row>
    <row r="106" spans="31:261" x14ac:dyDescent="0.3"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</row>
    <row r="107" spans="31:261" x14ac:dyDescent="0.3"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</row>
    <row r="108" spans="31:261" x14ac:dyDescent="0.3"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</row>
    <row r="109" spans="31:261" x14ac:dyDescent="0.3"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</row>
    <row r="110" spans="31:261" x14ac:dyDescent="0.3"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</row>
    <row r="111" spans="31:261" x14ac:dyDescent="0.3"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</row>
    <row r="112" spans="31:261" x14ac:dyDescent="0.3"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</row>
    <row r="113" spans="31:261" x14ac:dyDescent="0.3"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</row>
    <row r="114" spans="31:261" x14ac:dyDescent="0.3"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</row>
    <row r="115" spans="31:261" x14ac:dyDescent="0.3"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</row>
    <row r="116" spans="31:261" x14ac:dyDescent="0.3"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</row>
    <row r="117" spans="31:261" x14ac:dyDescent="0.3"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</row>
    <row r="118" spans="31:261" x14ac:dyDescent="0.3"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</row>
    <row r="119" spans="31:261" x14ac:dyDescent="0.3"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</row>
    <row r="120" spans="31:261" x14ac:dyDescent="0.3"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</row>
    <row r="121" spans="31:261" x14ac:dyDescent="0.3"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</row>
    <row r="122" spans="31:261" x14ac:dyDescent="0.3"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</row>
    <row r="123" spans="31:261" x14ac:dyDescent="0.3"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</row>
    <row r="124" spans="31:261" x14ac:dyDescent="0.3"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</row>
    <row r="125" spans="31:261" x14ac:dyDescent="0.3"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</row>
    <row r="126" spans="31:261" x14ac:dyDescent="0.3"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</row>
    <row r="127" spans="31:261" x14ac:dyDescent="0.3"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</row>
    <row r="128" spans="31:261" x14ac:dyDescent="0.3"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</row>
    <row r="129" spans="31:261" x14ac:dyDescent="0.3"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</row>
    <row r="130" spans="31:261" x14ac:dyDescent="0.3"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</row>
    <row r="131" spans="31:261" x14ac:dyDescent="0.3"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</row>
    <row r="132" spans="31:261" x14ac:dyDescent="0.3"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</row>
    <row r="133" spans="31:261" x14ac:dyDescent="0.3"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</row>
    <row r="134" spans="31:261" x14ac:dyDescent="0.3"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</row>
    <row r="135" spans="31:261" x14ac:dyDescent="0.3"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</row>
    <row r="136" spans="31:261" x14ac:dyDescent="0.3"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</row>
    <row r="137" spans="31:261" x14ac:dyDescent="0.3"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</row>
    <row r="138" spans="31:261" x14ac:dyDescent="0.3"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</row>
    <row r="139" spans="31:261" x14ac:dyDescent="0.3"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</row>
    <row r="140" spans="31:261" x14ac:dyDescent="0.3"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</row>
    <row r="141" spans="31:261" x14ac:dyDescent="0.3"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</row>
    <row r="142" spans="31:261" x14ac:dyDescent="0.3"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</row>
    <row r="143" spans="31:261" x14ac:dyDescent="0.3"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</row>
    <row r="144" spans="31:261" x14ac:dyDescent="0.3"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</row>
    <row r="145" spans="31:261" x14ac:dyDescent="0.3"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</row>
    <row r="146" spans="31:261" x14ac:dyDescent="0.3"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</row>
    <row r="147" spans="31:261" x14ac:dyDescent="0.3"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</row>
    <row r="148" spans="31:261" x14ac:dyDescent="0.3"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</row>
    <row r="149" spans="31:261" x14ac:dyDescent="0.3"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</row>
    <row r="150" spans="31:261" x14ac:dyDescent="0.3"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</row>
    <row r="151" spans="31:261" x14ac:dyDescent="0.3"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</row>
    <row r="152" spans="31:261" x14ac:dyDescent="0.3"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</row>
    <row r="153" spans="31:261" x14ac:dyDescent="0.3"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</row>
    <row r="154" spans="31:261" x14ac:dyDescent="0.3"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</row>
    <row r="155" spans="31:261" x14ac:dyDescent="0.3"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</row>
    <row r="156" spans="31:261" x14ac:dyDescent="0.3"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</row>
    <row r="157" spans="31:261" x14ac:dyDescent="0.3"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</row>
    <row r="158" spans="31:261" x14ac:dyDescent="0.3"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</row>
    <row r="159" spans="31:261" x14ac:dyDescent="0.3"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</row>
    <row r="160" spans="31:261" x14ac:dyDescent="0.3"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</row>
    <row r="161" spans="31:261" x14ac:dyDescent="0.3"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</row>
    <row r="162" spans="31:261" x14ac:dyDescent="0.3"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</row>
    <row r="163" spans="31:261" x14ac:dyDescent="0.3"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</row>
    <row r="164" spans="31:261" x14ac:dyDescent="0.3"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</row>
    <row r="165" spans="31:261" x14ac:dyDescent="0.3"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</row>
    <row r="166" spans="31:261" x14ac:dyDescent="0.3"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</row>
    <row r="167" spans="31:261" x14ac:dyDescent="0.3"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</row>
    <row r="168" spans="31:261" x14ac:dyDescent="0.3"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</row>
    <row r="169" spans="31:261" x14ac:dyDescent="0.3"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</row>
    <row r="170" spans="31:261" x14ac:dyDescent="0.3"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</row>
    <row r="171" spans="31:261" x14ac:dyDescent="0.3"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</row>
    <row r="172" spans="31:261" x14ac:dyDescent="0.3"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</row>
    <row r="173" spans="31:261" x14ac:dyDescent="0.3"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</row>
    <row r="174" spans="31:261" x14ac:dyDescent="0.3"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</row>
    <row r="175" spans="31:261" x14ac:dyDescent="0.3"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</row>
    <row r="176" spans="31:261" x14ac:dyDescent="0.3"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</row>
    <row r="177" spans="31:261" x14ac:dyDescent="0.3"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</row>
    <row r="178" spans="31:261" x14ac:dyDescent="0.3"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</row>
    <row r="179" spans="31:261" x14ac:dyDescent="0.3"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</row>
    <row r="180" spans="31:261" x14ac:dyDescent="0.3"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</row>
    <row r="181" spans="31:261" x14ac:dyDescent="0.3"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</row>
    <row r="182" spans="31:261" x14ac:dyDescent="0.3"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</row>
    <row r="183" spans="31:261" x14ac:dyDescent="0.3"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</row>
    <row r="184" spans="31:261" x14ac:dyDescent="0.3"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</row>
    <row r="185" spans="31:261" x14ac:dyDescent="0.3"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</row>
    <row r="186" spans="31:261" x14ac:dyDescent="0.3"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</row>
    <row r="187" spans="31:261" x14ac:dyDescent="0.3"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</row>
    <row r="188" spans="31:261" x14ac:dyDescent="0.3"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</row>
    <row r="189" spans="31:261" x14ac:dyDescent="0.3"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</row>
    <row r="190" spans="31:261" x14ac:dyDescent="0.3"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</row>
    <row r="191" spans="31:261" x14ac:dyDescent="0.3"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</row>
    <row r="192" spans="31:261" x14ac:dyDescent="0.3"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</row>
    <row r="193" spans="31:261" x14ac:dyDescent="0.3"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</row>
    <row r="194" spans="31:261" x14ac:dyDescent="0.3"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</row>
    <row r="195" spans="31:261" x14ac:dyDescent="0.3"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</row>
    <row r="196" spans="31:261" x14ac:dyDescent="0.3"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</row>
    <row r="197" spans="31:261" x14ac:dyDescent="0.3"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</row>
    <row r="198" spans="31:261" x14ac:dyDescent="0.3"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</row>
    <row r="199" spans="31:261" x14ac:dyDescent="0.3"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</row>
    <row r="200" spans="31:261" x14ac:dyDescent="0.3"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</row>
    <row r="201" spans="31:261" x14ac:dyDescent="0.3"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</row>
    <row r="202" spans="31:261" x14ac:dyDescent="0.3"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</row>
    <row r="203" spans="31:261" x14ac:dyDescent="0.3"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</row>
    <row r="204" spans="31:261" x14ac:dyDescent="0.3"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</row>
    <row r="205" spans="31:261" x14ac:dyDescent="0.3"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</row>
    <row r="206" spans="31:261" x14ac:dyDescent="0.3"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</row>
    <row r="207" spans="31:261" x14ac:dyDescent="0.3"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</row>
    <row r="208" spans="31:261" x14ac:dyDescent="0.3"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</row>
    <row r="209" spans="31:261" x14ac:dyDescent="0.3"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</row>
    <row r="210" spans="31:261" x14ac:dyDescent="0.3"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</row>
    <row r="211" spans="31:261" x14ac:dyDescent="0.3"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</row>
    <row r="212" spans="31:261" x14ac:dyDescent="0.3"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</row>
    <row r="213" spans="31:261" x14ac:dyDescent="0.3"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</row>
    <row r="214" spans="31:261" x14ac:dyDescent="0.3"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</row>
    <row r="215" spans="31:261" x14ac:dyDescent="0.3"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</row>
    <row r="216" spans="31:261" x14ac:dyDescent="0.3"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</row>
    <row r="217" spans="31:261" x14ac:dyDescent="0.3"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</row>
    <row r="218" spans="31:261" x14ac:dyDescent="0.3"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</row>
    <row r="219" spans="31:261" x14ac:dyDescent="0.3"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</row>
    <row r="220" spans="31:261" x14ac:dyDescent="0.3"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</row>
    <row r="221" spans="31:261" x14ac:dyDescent="0.3"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</row>
    <row r="222" spans="31:261" x14ac:dyDescent="0.3"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</row>
    <row r="223" spans="31:261" x14ac:dyDescent="0.3"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</row>
    <row r="224" spans="31:261" x14ac:dyDescent="0.3"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</row>
    <row r="225" spans="31:261" x14ac:dyDescent="0.3"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</row>
    <row r="226" spans="31:261" x14ac:dyDescent="0.3"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</row>
    <row r="227" spans="31:261" x14ac:dyDescent="0.3"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</row>
    <row r="228" spans="31:261" x14ac:dyDescent="0.3"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</row>
    <row r="229" spans="31:261" x14ac:dyDescent="0.3"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</row>
    <row r="230" spans="31:261" x14ac:dyDescent="0.3"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</row>
    <row r="231" spans="31:261" x14ac:dyDescent="0.3"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</row>
    <row r="232" spans="31:261" x14ac:dyDescent="0.3"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</row>
    <row r="233" spans="31:261" x14ac:dyDescent="0.3"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</row>
    <row r="234" spans="31:261" x14ac:dyDescent="0.3"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</row>
    <row r="235" spans="31:261" x14ac:dyDescent="0.3"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</row>
    <row r="236" spans="31:261" x14ac:dyDescent="0.3"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</row>
    <row r="237" spans="31:261" x14ac:dyDescent="0.3"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</row>
    <row r="238" spans="31:261" x14ac:dyDescent="0.3"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</row>
    <row r="239" spans="31:261" x14ac:dyDescent="0.3"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</row>
    <row r="240" spans="31:261" x14ac:dyDescent="0.3"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</row>
    <row r="241" spans="31:261" x14ac:dyDescent="0.3"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</row>
    <row r="242" spans="31:261" x14ac:dyDescent="0.3"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</row>
    <row r="243" spans="31:261" x14ac:dyDescent="0.3"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</row>
    <row r="244" spans="31:261" x14ac:dyDescent="0.3"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</row>
    <row r="245" spans="31:261" x14ac:dyDescent="0.3"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</row>
    <row r="246" spans="31:261" x14ac:dyDescent="0.3"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</row>
    <row r="247" spans="31:261" x14ac:dyDescent="0.3"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</row>
    <row r="248" spans="31:261" x14ac:dyDescent="0.3"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</row>
    <row r="249" spans="31:261" x14ac:dyDescent="0.3"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</row>
    <row r="250" spans="31:261" x14ac:dyDescent="0.3"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</row>
    <row r="251" spans="31:261" x14ac:dyDescent="0.3"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</row>
    <row r="252" spans="31:261" x14ac:dyDescent="0.3"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</row>
    <row r="253" spans="31:261" x14ac:dyDescent="0.3"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</row>
    <row r="254" spans="31:261" x14ac:dyDescent="0.3"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</row>
    <row r="255" spans="31:261" x14ac:dyDescent="0.3"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</row>
    <row r="256" spans="31:261" x14ac:dyDescent="0.3"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</row>
    <row r="257" spans="31:261" x14ac:dyDescent="0.3"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</row>
    <row r="258" spans="31:261" x14ac:dyDescent="0.3"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</row>
    <row r="259" spans="31:261" x14ac:dyDescent="0.3"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</row>
    <row r="260" spans="31:261" x14ac:dyDescent="0.3"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</row>
    <row r="261" spans="31:261" x14ac:dyDescent="0.3"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</row>
    <row r="262" spans="31:261" x14ac:dyDescent="0.3"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</row>
    <row r="263" spans="31:261" x14ac:dyDescent="0.3"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</row>
    <row r="264" spans="31:261" x14ac:dyDescent="0.3"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</row>
    <row r="265" spans="31:261" x14ac:dyDescent="0.3"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</row>
    <row r="266" spans="31:261" x14ac:dyDescent="0.3"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</row>
    <row r="267" spans="31:261" x14ac:dyDescent="0.3"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</row>
    <row r="268" spans="31:261" x14ac:dyDescent="0.3"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</row>
    <row r="269" spans="31:261" x14ac:dyDescent="0.3"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</row>
    <row r="270" spans="31:261" x14ac:dyDescent="0.3"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</row>
    <row r="271" spans="31:261" x14ac:dyDescent="0.3"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</row>
    <row r="272" spans="31:261" x14ac:dyDescent="0.3"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</row>
    <row r="273" spans="31:261" x14ac:dyDescent="0.3"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</row>
    <row r="274" spans="31:261" x14ac:dyDescent="0.3"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</row>
    <row r="275" spans="31:261" x14ac:dyDescent="0.3"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</row>
    <row r="276" spans="31:261" x14ac:dyDescent="0.3"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</row>
    <row r="277" spans="31:261" x14ac:dyDescent="0.3"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</row>
    <row r="278" spans="31:261" x14ac:dyDescent="0.3"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</row>
    <row r="279" spans="31:261" x14ac:dyDescent="0.3"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</row>
    <row r="280" spans="31:261" x14ac:dyDescent="0.3"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</row>
    <row r="281" spans="31:261" x14ac:dyDescent="0.3"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</row>
    <row r="282" spans="31:261" x14ac:dyDescent="0.3"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</row>
    <row r="283" spans="31:261" x14ac:dyDescent="0.3"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</row>
    <row r="284" spans="31:261" x14ac:dyDescent="0.3"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</row>
    <row r="285" spans="31:261" x14ac:dyDescent="0.3"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</row>
    <row r="286" spans="31:261" x14ac:dyDescent="0.3"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</row>
    <row r="287" spans="31:261" x14ac:dyDescent="0.3"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</row>
    <row r="288" spans="31:261" x14ac:dyDescent="0.3"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</row>
    <row r="289" spans="31:261" x14ac:dyDescent="0.3"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</row>
    <row r="290" spans="31:261" x14ac:dyDescent="0.3"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</row>
    <row r="291" spans="31:261" x14ac:dyDescent="0.3"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</row>
    <row r="292" spans="31:261" x14ac:dyDescent="0.3"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</row>
    <row r="293" spans="31:261" x14ac:dyDescent="0.3"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</row>
    <row r="294" spans="31:261" x14ac:dyDescent="0.3"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</row>
    <row r="295" spans="31:261" x14ac:dyDescent="0.3"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</row>
    <row r="296" spans="31:261" x14ac:dyDescent="0.3"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</row>
    <row r="297" spans="31:261" x14ac:dyDescent="0.3"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</row>
    <row r="298" spans="31:261" x14ac:dyDescent="0.3"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</row>
    <row r="299" spans="31:261" x14ac:dyDescent="0.3"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</row>
    <row r="300" spans="31:261" x14ac:dyDescent="0.3"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</row>
    <row r="301" spans="31:261" x14ac:dyDescent="0.3"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</row>
    <row r="302" spans="31:261" x14ac:dyDescent="0.3"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</row>
    <row r="303" spans="31:261" x14ac:dyDescent="0.3"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</row>
    <row r="304" spans="31:261" x14ac:dyDescent="0.3"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</row>
    <row r="305" spans="31:261" x14ac:dyDescent="0.3"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</row>
    <row r="306" spans="31:261" x14ac:dyDescent="0.3"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</row>
    <row r="307" spans="31:261" x14ac:dyDescent="0.3"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</row>
    <row r="308" spans="31:261" x14ac:dyDescent="0.3"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</row>
    <row r="309" spans="31:261" x14ac:dyDescent="0.3"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</row>
    <row r="310" spans="31:261" x14ac:dyDescent="0.3"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</row>
    <row r="311" spans="31:261" x14ac:dyDescent="0.3"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</row>
    <row r="312" spans="31:261" x14ac:dyDescent="0.3"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</row>
    <row r="313" spans="31:261" x14ac:dyDescent="0.3"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</row>
    <row r="314" spans="31:261" x14ac:dyDescent="0.3"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</row>
    <row r="315" spans="31:261" x14ac:dyDescent="0.3"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</row>
    <row r="316" spans="31:261" x14ac:dyDescent="0.3"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</row>
    <row r="317" spans="31:261" x14ac:dyDescent="0.3"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</row>
    <row r="318" spans="31:261" x14ac:dyDescent="0.3"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</row>
    <row r="319" spans="31:261" x14ac:dyDescent="0.3"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</row>
    <row r="320" spans="31:261" x14ac:dyDescent="0.3"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</row>
    <row r="321" spans="31:261" x14ac:dyDescent="0.3"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</row>
    <row r="322" spans="31:261" x14ac:dyDescent="0.3"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</row>
    <row r="323" spans="31:261" x14ac:dyDescent="0.3"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</row>
    <row r="324" spans="31:261" x14ac:dyDescent="0.3"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</row>
    <row r="325" spans="31:261" x14ac:dyDescent="0.3"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</row>
    <row r="326" spans="31:261" x14ac:dyDescent="0.3"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</row>
    <row r="327" spans="31:261" x14ac:dyDescent="0.3"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</row>
    <row r="328" spans="31:261" x14ac:dyDescent="0.3"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</row>
    <row r="329" spans="31:261" x14ac:dyDescent="0.3"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</row>
    <row r="330" spans="31:261" x14ac:dyDescent="0.3"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</row>
    <row r="331" spans="31:261" x14ac:dyDescent="0.3"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</row>
    <row r="332" spans="31:261" x14ac:dyDescent="0.3"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</row>
    <row r="333" spans="31:261" x14ac:dyDescent="0.3"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</row>
    <row r="334" spans="31:261" x14ac:dyDescent="0.3"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</row>
    <row r="335" spans="31:261" x14ac:dyDescent="0.3"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</row>
    <row r="336" spans="31:261" x14ac:dyDescent="0.3"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</row>
    <row r="337" spans="31:261" x14ac:dyDescent="0.3"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</row>
    <row r="338" spans="31:261" x14ac:dyDescent="0.3"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</row>
    <row r="339" spans="31:261" x14ac:dyDescent="0.3"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</row>
    <row r="340" spans="31:261" x14ac:dyDescent="0.3"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</row>
    <row r="341" spans="31:261" x14ac:dyDescent="0.3"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</row>
    <row r="342" spans="31:261" x14ac:dyDescent="0.3"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</row>
    <row r="343" spans="31:261" x14ac:dyDescent="0.3"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</row>
    <row r="344" spans="31:261" x14ac:dyDescent="0.3"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</row>
    <row r="345" spans="31:261" x14ac:dyDescent="0.3"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</row>
    <row r="346" spans="31:261" x14ac:dyDescent="0.3"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</row>
    <row r="347" spans="31:261" x14ac:dyDescent="0.3"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</row>
    <row r="348" spans="31:261" x14ac:dyDescent="0.3"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</row>
    <row r="349" spans="31:261" x14ac:dyDescent="0.3"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</row>
    <row r="350" spans="31:261" x14ac:dyDescent="0.3"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</row>
    <row r="351" spans="31:261" x14ac:dyDescent="0.3"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</row>
    <row r="352" spans="31:261" x14ac:dyDescent="0.3"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</row>
    <row r="353" spans="31:261" x14ac:dyDescent="0.3"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</row>
    <row r="354" spans="31:261" x14ac:dyDescent="0.3"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</row>
    <row r="355" spans="31:261" x14ac:dyDescent="0.3"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</row>
    <row r="356" spans="31:261" x14ac:dyDescent="0.3"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</row>
    <row r="357" spans="31:261" x14ac:dyDescent="0.3"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</row>
    <row r="358" spans="31:261" x14ac:dyDescent="0.3"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</row>
    <row r="359" spans="31:261" x14ac:dyDescent="0.3"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</row>
    <row r="360" spans="31:261" x14ac:dyDescent="0.3"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</row>
    <row r="361" spans="31:261" x14ac:dyDescent="0.3"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</row>
    <row r="362" spans="31:261" x14ac:dyDescent="0.3"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</row>
    <row r="363" spans="31:261" x14ac:dyDescent="0.3"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</row>
    <row r="364" spans="31:261" x14ac:dyDescent="0.3"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</row>
    <row r="365" spans="31:261" x14ac:dyDescent="0.3"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</row>
    <row r="366" spans="31:261" x14ac:dyDescent="0.3"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</row>
    <row r="367" spans="31:261" x14ac:dyDescent="0.3"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</row>
    <row r="368" spans="31:261" x14ac:dyDescent="0.3"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</row>
    <row r="369" spans="31:261" x14ac:dyDescent="0.3"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</row>
    <row r="370" spans="31:261" x14ac:dyDescent="0.3"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</row>
    <row r="371" spans="31:261" x14ac:dyDescent="0.3"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</row>
    <row r="372" spans="31:261" x14ac:dyDescent="0.3"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</row>
    <row r="373" spans="31:261" x14ac:dyDescent="0.3"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</row>
    <row r="374" spans="31:261" x14ac:dyDescent="0.3"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</row>
    <row r="375" spans="31:261" x14ac:dyDescent="0.3"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</row>
    <row r="376" spans="31:261" x14ac:dyDescent="0.3"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</row>
    <row r="377" spans="31:261" x14ac:dyDescent="0.3"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</row>
    <row r="378" spans="31:261" x14ac:dyDescent="0.3"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</row>
    <row r="379" spans="31:261" x14ac:dyDescent="0.3"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</row>
    <row r="380" spans="31:261" x14ac:dyDescent="0.3"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</row>
    <row r="381" spans="31:261" x14ac:dyDescent="0.3"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</row>
    <row r="382" spans="31:261" x14ac:dyDescent="0.3"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</row>
    <row r="383" spans="31:261" x14ac:dyDescent="0.3"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</row>
    <row r="384" spans="31:261" x14ac:dyDescent="0.3"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</row>
    <row r="385" spans="31:261" x14ac:dyDescent="0.3"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</row>
    <row r="386" spans="31:261" x14ac:dyDescent="0.3"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</row>
    <row r="387" spans="31:261" x14ac:dyDescent="0.3"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</row>
    <row r="388" spans="31:261" x14ac:dyDescent="0.3"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</row>
    <row r="389" spans="31:261" x14ac:dyDescent="0.3"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</row>
    <row r="390" spans="31:261" x14ac:dyDescent="0.3"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</row>
    <row r="391" spans="31:261" x14ac:dyDescent="0.3"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</row>
    <row r="392" spans="31:261" x14ac:dyDescent="0.3"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</row>
    <row r="393" spans="31:261" x14ac:dyDescent="0.3"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</row>
    <row r="394" spans="31:261" x14ac:dyDescent="0.3"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</row>
    <row r="395" spans="31:261" x14ac:dyDescent="0.3"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</row>
    <row r="396" spans="31:261" x14ac:dyDescent="0.3"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</row>
    <row r="397" spans="31:261" x14ac:dyDescent="0.3"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</row>
    <row r="398" spans="31:261" x14ac:dyDescent="0.3"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</row>
    <row r="399" spans="31:261" x14ac:dyDescent="0.3"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</row>
    <row r="400" spans="31:261" x14ac:dyDescent="0.3"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</row>
    <row r="401" spans="31:261" x14ac:dyDescent="0.3"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</row>
    <row r="402" spans="31:261" x14ac:dyDescent="0.3"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</row>
    <row r="403" spans="31:261" x14ac:dyDescent="0.3"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</row>
    <row r="404" spans="31:261" x14ac:dyDescent="0.3"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</row>
    <row r="405" spans="31:261" x14ac:dyDescent="0.3"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</row>
    <row r="406" spans="31:261" x14ac:dyDescent="0.3"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</row>
    <row r="407" spans="31:261" x14ac:dyDescent="0.3"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</row>
    <row r="408" spans="31:261" x14ac:dyDescent="0.3"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</row>
    <row r="409" spans="31:261" x14ac:dyDescent="0.3"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</row>
    <row r="410" spans="31:261" x14ac:dyDescent="0.3"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</row>
    <row r="411" spans="31:261" x14ac:dyDescent="0.3"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</row>
    <row r="412" spans="31:261" x14ac:dyDescent="0.3"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</row>
    <row r="413" spans="31:261" x14ac:dyDescent="0.3"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</row>
    <row r="414" spans="31:261" x14ac:dyDescent="0.3"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</row>
    <row r="415" spans="31:261" x14ac:dyDescent="0.3"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</row>
    <row r="416" spans="31:261" x14ac:dyDescent="0.3"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</row>
    <row r="417" spans="31:261" x14ac:dyDescent="0.3"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</row>
    <row r="418" spans="31:261" x14ac:dyDescent="0.3"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</row>
    <row r="419" spans="31:261" x14ac:dyDescent="0.3"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</row>
    <row r="420" spans="31:261" x14ac:dyDescent="0.3"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</row>
    <row r="421" spans="31:261" x14ac:dyDescent="0.3"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</row>
    <row r="422" spans="31:261" x14ac:dyDescent="0.3"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</row>
    <row r="423" spans="31:261" x14ac:dyDescent="0.3"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</row>
    <row r="424" spans="31:261" x14ac:dyDescent="0.3"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</row>
    <row r="425" spans="31:261" x14ac:dyDescent="0.3"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</row>
  </sheetData>
  <mergeCells count="9">
    <mergeCell ref="H61:I61"/>
    <mergeCell ref="S3:W3"/>
    <mergeCell ref="Y3:AC3"/>
    <mergeCell ref="A2:AD2"/>
    <mergeCell ref="A3:E3"/>
    <mergeCell ref="G3:K3"/>
    <mergeCell ref="M3:Q3"/>
    <mergeCell ref="N47:Q47"/>
    <mergeCell ref="J60:N60"/>
  </mergeCells>
  <pageMargins left="0.23622047244094488" right="0.23622047244094488" top="0.19685039370078741" bottom="0.19685039370078741" header="0.31496062992125984" footer="0.31496062992125984"/>
  <pageSetup paperSize="9" scale="16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P482"/>
  <sheetViews>
    <sheetView topLeftCell="D16" zoomScale="90" zoomScaleNormal="90" workbookViewId="0">
      <selection activeCell="K23" sqref="K23"/>
    </sheetView>
  </sheetViews>
  <sheetFormatPr defaultRowHeight="15" x14ac:dyDescent="0.25"/>
  <cols>
    <col min="1" max="1" width="8.140625" style="20" customWidth="1"/>
    <col min="2" max="2" width="73.140625" style="2" customWidth="1"/>
    <col min="3" max="3" width="9.85546875" style="2" customWidth="1"/>
    <col min="4" max="4" width="11.140625" style="12" customWidth="1"/>
    <col min="5" max="5" width="10.140625" style="2" customWidth="1"/>
    <col min="6" max="6" width="5.85546875" style="2" customWidth="1"/>
    <col min="7" max="7" width="5.28515625" style="20" customWidth="1"/>
    <col min="8" max="8" width="72.7109375" style="2" customWidth="1"/>
    <col min="9" max="9" width="10.42578125" style="2" customWidth="1"/>
    <col min="10" max="10" width="12.28515625" style="2" customWidth="1"/>
    <col min="11" max="11" width="15.7109375" style="2" customWidth="1"/>
    <col min="12" max="12" width="5.85546875" style="2" customWidth="1"/>
    <col min="13" max="13" width="9.140625" style="20"/>
    <col min="14" max="14" width="67.7109375" style="2" customWidth="1"/>
    <col min="15" max="15" width="9.28515625" style="1371" customWidth="1"/>
    <col min="16" max="16" width="10.85546875" style="2" customWidth="1"/>
    <col min="17" max="17" width="14.140625" style="1371" customWidth="1"/>
    <col min="18" max="18" width="5.85546875" style="1371" customWidth="1"/>
    <col min="19" max="19" width="9.140625" style="24"/>
    <col min="20" max="20" width="64.42578125" style="2" customWidth="1"/>
    <col min="21" max="21" width="9.140625" style="2"/>
    <col min="22" max="22" width="12" style="2" customWidth="1"/>
    <col min="23" max="23" width="10.28515625" style="1371" customWidth="1"/>
    <col min="24" max="24" width="5.85546875" style="1371" customWidth="1"/>
    <col min="25" max="25" width="9.140625" style="20"/>
    <col min="26" max="26" width="86.28515625" style="2" customWidth="1"/>
    <col min="27" max="27" width="15.85546875" style="173" customWidth="1"/>
    <col min="28" max="28" width="13" style="173" customWidth="1"/>
    <col min="29" max="29" width="14.85546875" style="173" customWidth="1"/>
    <col min="30" max="30" width="5.85546875" style="1371" customWidth="1"/>
    <col min="31" max="32" width="9.140625" style="2"/>
    <col min="33" max="33" width="10.7109375" style="2" bestFit="1" customWidth="1"/>
    <col min="34" max="34" width="45.85546875" style="2" customWidth="1"/>
    <col min="35" max="37" width="9.140625" style="2"/>
    <col min="38" max="38" width="55" style="2" customWidth="1"/>
    <col min="39" max="16384" width="9.140625" style="2"/>
  </cols>
  <sheetData>
    <row r="1" spans="1:120" ht="21" thickBot="1" x14ac:dyDescent="0.3">
      <c r="A1" s="1346"/>
      <c r="B1" s="1347" t="s">
        <v>536</v>
      </c>
      <c r="C1" s="1347"/>
      <c r="D1" s="1347"/>
      <c r="E1" s="1347"/>
      <c r="F1" s="1167"/>
      <c r="G1" s="1347"/>
      <c r="H1" s="1347"/>
      <c r="I1" s="1165"/>
      <c r="J1" s="1165"/>
      <c r="K1" s="1165"/>
      <c r="L1" s="1167"/>
      <c r="M1" s="1346"/>
      <c r="N1" s="1165"/>
      <c r="O1" s="1444"/>
      <c r="P1" s="1165"/>
      <c r="Q1" s="1444"/>
      <c r="R1" s="1445"/>
      <c r="S1" s="1348"/>
      <c r="T1" s="1165"/>
      <c r="U1" s="1165"/>
      <c r="V1" s="1165"/>
      <c r="W1" s="1444"/>
      <c r="X1" s="1445"/>
      <c r="Y1" s="1346"/>
      <c r="Z1" s="1165"/>
      <c r="AA1" s="1349"/>
      <c r="AB1" s="1349"/>
      <c r="AC1" s="1349"/>
      <c r="AD1" s="1445"/>
      <c r="AE1" s="1350"/>
      <c r="AF1" s="1350"/>
      <c r="AG1" s="1350"/>
      <c r="AH1" s="1350"/>
      <c r="AI1" s="1350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</row>
    <row r="2" spans="1:120" ht="18.75" customHeight="1" thickBot="1" x14ac:dyDescent="0.3">
      <c r="A2" s="1794"/>
      <c r="B2" s="1795"/>
      <c r="C2" s="1795"/>
      <c r="D2" s="1795"/>
      <c r="E2" s="1795"/>
      <c r="F2" s="1795"/>
      <c r="G2" s="1795"/>
      <c r="H2" s="1795"/>
      <c r="I2" s="1795"/>
      <c r="J2" s="1795"/>
      <c r="K2" s="1795"/>
      <c r="L2" s="1795"/>
      <c r="M2" s="1795"/>
      <c r="N2" s="1795"/>
      <c r="O2" s="1795"/>
      <c r="P2" s="1795"/>
      <c r="Q2" s="1795"/>
      <c r="R2" s="1795"/>
      <c r="S2" s="1795"/>
      <c r="T2" s="1795"/>
      <c r="U2" s="1795"/>
      <c r="V2" s="1795"/>
      <c r="W2" s="1795"/>
      <c r="X2" s="1795"/>
      <c r="Y2" s="1795"/>
      <c r="Z2" s="1795"/>
      <c r="AA2" s="1795"/>
      <c r="AB2" s="1795"/>
      <c r="AC2" s="1795"/>
      <c r="AD2" s="1796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</row>
    <row r="3" spans="1:120" ht="36.75" customHeight="1" thickBot="1" x14ac:dyDescent="0.3">
      <c r="A3" s="1797" t="s">
        <v>879</v>
      </c>
      <c r="B3" s="1798"/>
      <c r="C3" s="1798"/>
      <c r="D3" s="1798"/>
      <c r="E3" s="1798"/>
      <c r="F3" s="1804"/>
      <c r="G3" s="1791" t="s">
        <v>886</v>
      </c>
      <c r="H3" s="1792"/>
      <c r="I3" s="1792"/>
      <c r="J3" s="1792"/>
      <c r="K3" s="1793"/>
      <c r="L3" s="1804"/>
      <c r="M3" s="1791" t="s">
        <v>533</v>
      </c>
      <c r="N3" s="1792"/>
      <c r="O3" s="1792"/>
      <c r="P3" s="1792"/>
      <c r="Q3" s="1793"/>
      <c r="R3" s="1804"/>
      <c r="S3" s="1808" t="s">
        <v>534</v>
      </c>
      <c r="T3" s="1809"/>
      <c r="U3" s="1809"/>
      <c r="V3" s="1809"/>
      <c r="W3" s="1810"/>
      <c r="X3" s="1804"/>
      <c r="Y3" s="1791" t="s">
        <v>887</v>
      </c>
      <c r="Z3" s="1792"/>
      <c r="AA3" s="1792"/>
      <c r="AB3" s="1792"/>
      <c r="AC3" s="1793"/>
      <c r="AD3" s="1804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</row>
    <row r="4" spans="1:120" ht="64.5" customHeight="1" thickBot="1" x14ac:dyDescent="0.3">
      <c r="A4" s="1175" t="s">
        <v>773</v>
      </c>
      <c r="B4" s="1176" t="s">
        <v>789</v>
      </c>
      <c r="C4" s="1121" t="s">
        <v>791</v>
      </c>
      <c r="D4" s="1122" t="s">
        <v>664</v>
      </c>
      <c r="E4" s="1204" t="s">
        <v>646</v>
      </c>
      <c r="F4" s="1805"/>
      <c r="G4" s="1175" t="s">
        <v>773</v>
      </c>
      <c r="H4" s="1176" t="s">
        <v>789</v>
      </c>
      <c r="I4" s="1121" t="s">
        <v>791</v>
      </c>
      <c r="J4" s="1122" t="s">
        <v>664</v>
      </c>
      <c r="K4" s="1204" t="s">
        <v>646</v>
      </c>
      <c r="L4" s="1805"/>
      <c r="M4" s="1446" t="s">
        <v>773</v>
      </c>
      <c r="N4" s="1447" t="s">
        <v>789</v>
      </c>
      <c r="O4" s="1441" t="s">
        <v>791</v>
      </c>
      <c r="P4" s="1442" t="s">
        <v>664</v>
      </c>
      <c r="Q4" s="1455" t="s">
        <v>646</v>
      </c>
      <c r="R4" s="1805"/>
      <c r="S4" s="1446" t="s">
        <v>773</v>
      </c>
      <c r="T4" s="1447" t="s">
        <v>789</v>
      </c>
      <c r="U4" s="1441" t="s">
        <v>791</v>
      </c>
      <c r="V4" s="1442" t="s">
        <v>664</v>
      </c>
      <c r="W4" s="1455" t="s">
        <v>646</v>
      </c>
      <c r="X4" s="1805"/>
      <c r="Y4" s="1446" t="s">
        <v>773</v>
      </c>
      <c r="Z4" s="1447" t="s">
        <v>789</v>
      </c>
      <c r="AA4" s="1447" t="s">
        <v>864</v>
      </c>
      <c r="AB4" s="1447" t="s">
        <v>865</v>
      </c>
      <c r="AC4" s="1447" t="s">
        <v>866</v>
      </c>
      <c r="AD4" s="1805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</row>
    <row r="5" spans="1:120" ht="36.75" customHeight="1" x14ac:dyDescent="0.25">
      <c r="A5" s="1199">
        <v>1</v>
      </c>
      <c r="B5" s="281" t="s">
        <v>793</v>
      </c>
      <c r="C5" s="1177">
        <v>1</v>
      </c>
      <c r="D5" s="271" t="s">
        <v>158</v>
      </c>
      <c r="E5" s="1098" t="s">
        <v>158</v>
      </c>
      <c r="F5" s="1805"/>
      <c r="G5" s="1207">
        <v>1</v>
      </c>
      <c r="H5" s="281" t="s">
        <v>99</v>
      </c>
      <c r="I5" s="268">
        <v>1</v>
      </c>
      <c r="J5" s="302"/>
      <c r="K5" s="302"/>
      <c r="L5" s="1805"/>
      <c r="M5" s="1396" t="s">
        <v>525</v>
      </c>
      <c r="N5" s="1448" t="s">
        <v>824</v>
      </c>
      <c r="O5" s="1398">
        <v>1</v>
      </c>
      <c r="P5" s="1417" t="s">
        <v>158</v>
      </c>
      <c r="Q5" s="1417"/>
      <c r="R5" s="1805"/>
      <c r="S5" s="1396" t="s">
        <v>525</v>
      </c>
      <c r="T5" s="1448" t="s">
        <v>856</v>
      </c>
      <c r="U5" s="1398">
        <v>1</v>
      </c>
      <c r="V5" s="1371"/>
      <c r="X5" s="1805"/>
      <c r="Y5" s="1396">
        <v>1</v>
      </c>
      <c r="Z5" s="1501" t="s">
        <v>235</v>
      </c>
      <c r="AA5" s="1509">
        <f>AA6+AA10</f>
        <v>1.1310810810810812</v>
      </c>
      <c r="AB5" s="1523">
        <f>AB6+AB11+AB17</f>
        <v>0.99999999999999989</v>
      </c>
      <c r="AC5" s="1510"/>
      <c r="AD5" s="180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</row>
    <row r="6" spans="1:120" ht="43.5" customHeight="1" x14ac:dyDescent="0.25">
      <c r="A6" s="266" t="s">
        <v>1</v>
      </c>
      <c r="B6" s="280" t="s">
        <v>522</v>
      </c>
      <c r="C6" s="1178">
        <f>D6*$C$5/$D$10</f>
        <v>0</v>
      </c>
      <c r="D6" s="310">
        <v>0</v>
      </c>
      <c r="E6" s="1125" t="s">
        <v>809</v>
      </c>
      <c r="F6" s="1805"/>
      <c r="G6" s="1207" t="s">
        <v>1</v>
      </c>
      <c r="H6" s="293" t="s">
        <v>802</v>
      </c>
      <c r="I6" s="1235">
        <f>J6*$I$5/$J$12</f>
        <v>0</v>
      </c>
      <c r="J6" s="303">
        <v>0</v>
      </c>
      <c r="K6" s="1221" t="s">
        <v>818</v>
      </c>
      <c r="L6" s="1805"/>
      <c r="M6" s="1396" t="s">
        <v>1</v>
      </c>
      <c r="N6" s="1389" t="s">
        <v>526</v>
      </c>
      <c r="O6" s="1466">
        <f>P6*$O$5/$P$9</f>
        <v>0</v>
      </c>
      <c r="P6" s="1423">
        <v>0</v>
      </c>
      <c r="Q6" s="1459" t="s">
        <v>813</v>
      </c>
      <c r="R6" s="1805"/>
      <c r="S6" s="1396" t="s">
        <v>1</v>
      </c>
      <c r="T6" s="1389" t="s">
        <v>857</v>
      </c>
      <c r="U6" s="1466">
        <f>V6*$U$5/$V$8</f>
        <v>1</v>
      </c>
      <c r="V6" s="359">
        <v>100</v>
      </c>
      <c r="W6" s="1443" t="s">
        <v>885</v>
      </c>
      <c r="X6" s="1805"/>
      <c r="Y6" s="1396" t="s">
        <v>1</v>
      </c>
      <c r="Z6" s="1502" t="s">
        <v>868</v>
      </c>
      <c r="AA6" s="1512">
        <f>SUM(AA7:AA9)</f>
        <v>8.1081081081081086E-2</v>
      </c>
      <c r="AB6" s="1524">
        <f t="shared" ref="AB6:AB22" si="0">AA6/$AA$5</f>
        <v>7.1684587813620068E-2</v>
      </c>
      <c r="AC6" s="1510"/>
      <c r="AD6" s="1805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</row>
    <row r="7" spans="1:120" ht="50.25" customHeight="1" x14ac:dyDescent="0.25">
      <c r="A7" s="266" t="s">
        <v>2</v>
      </c>
      <c r="B7" s="280" t="s">
        <v>790</v>
      </c>
      <c r="C7" s="1178">
        <f t="shared" ref="C7:C9" si="1">D7*$C$5/$D$10</f>
        <v>0</v>
      </c>
      <c r="D7" s="310">
        <v>0</v>
      </c>
      <c r="E7" s="1125" t="s">
        <v>809</v>
      </c>
      <c r="F7" s="1805"/>
      <c r="G7" s="1207" t="s">
        <v>2</v>
      </c>
      <c r="H7" s="293" t="s">
        <v>803</v>
      </c>
      <c r="I7" s="1235">
        <f t="shared" ref="I7:I11" si="2">J7*$I$5/$J$12</f>
        <v>0</v>
      </c>
      <c r="J7" s="303">
        <v>0</v>
      </c>
      <c r="K7" s="1221" t="s">
        <v>818</v>
      </c>
      <c r="L7" s="1805"/>
      <c r="M7" s="1396" t="s">
        <v>2</v>
      </c>
      <c r="N7" s="1405" t="s">
        <v>788</v>
      </c>
      <c r="O7" s="1466">
        <f t="shared" ref="O7:O8" si="3">P7*$O$5/$P$9</f>
        <v>1</v>
      </c>
      <c r="P7" s="1428">
        <v>200</v>
      </c>
      <c r="Q7" s="1459" t="s">
        <v>813</v>
      </c>
      <c r="R7" s="1805"/>
      <c r="S7" s="1396" t="s">
        <v>2</v>
      </c>
      <c r="T7" s="1389" t="s">
        <v>858</v>
      </c>
      <c r="U7" s="1466">
        <f>V7*$U$5/$V$8</f>
        <v>0</v>
      </c>
      <c r="V7" s="1400">
        <v>0</v>
      </c>
      <c r="W7" s="1443" t="s">
        <v>885</v>
      </c>
      <c r="X7" s="1805"/>
      <c r="Y7" s="1396" t="s">
        <v>189</v>
      </c>
      <c r="Z7" s="1503" t="s">
        <v>214</v>
      </c>
      <c r="AA7" s="1511">
        <f>P12/$P$15</f>
        <v>2.7027027027027029E-2</v>
      </c>
      <c r="AB7" s="1525">
        <f t="shared" si="0"/>
        <v>2.3894862604540022E-2</v>
      </c>
      <c r="AC7" s="1510"/>
      <c r="AD7" s="1805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</row>
    <row r="8" spans="1:120" ht="50.25" customHeight="1" x14ac:dyDescent="0.25">
      <c r="A8" s="266" t="s">
        <v>3</v>
      </c>
      <c r="B8" s="280" t="s">
        <v>106</v>
      </c>
      <c r="C8" s="1178">
        <f t="shared" si="1"/>
        <v>0</v>
      </c>
      <c r="D8" s="310">
        <v>0</v>
      </c>
      <c r="E8" s="1125" t="s">
        <v>809</v>
      </c>
      <c r="F8" s="1805"/>
      <c r="G8" s="1207" t="s">
        <v>3</v>
      </c>
      <c r="H8" s="293" t="s">
        <v>804</v>
      </c>
      <c r="I8" s="1235">
        <f t="shared" si="2"/>
        <v>0</v>
      </c>
      <c r="J8" s="303">
        <v>0</v>
      </c>
      <c r="K8" s="1221" t="s">
        <v>818</v>
      </c>
      <c r="L8" s="1805"/>
      <c r="M8" s="1396" t="s">
        <v>3</v>
      </c>
      <c r="N8" s="1405" t="s">
        <v>889</v>
      </c>
      <c r="O8" s="1466">
        <f t="shared" si="3"/>
        <v>7.4999999999999997E-2</v>
      </c>
      <c r="P8" s="1400">
        <f>P52</f>
        <v>15</v>
      </c>
      <c r="Q8" s="1459" t="s">
        <v>813</v>
      </c>
      <c r="R8" s="1805"/>
      <c r="S8" s="1397" t="s">
        <v>181</v>
      </c>
      <c r="T8" s="1458" t="s">
        <v>859</v>
      </c>
      <c r="U8" s="1371"/>
      <c r="V8" s="1401">
        <f>V7+V6</f>
        <v>100</v>
      </c>
      <c r="W8" s="1443" t="s">
        <v>885</v>
      </c>
      <c r="X8" s="1805"/>
      <c r="Y8" s="1396" t="s">
        <v>190</v>
      </c>
      <c r="Z8" s="1503" t="s">
        <v>215</v>
      </c>
      <c r="AA8" s="1511">
        <f>P13/$P$15</f>
        <v>0</v>
      </c>
      <c r="AB8" s="1525">
        <f t="shared" si="0"/>
        <v>0</v>
      </c>
      <c r="AC8" s="1510"/>
      <c r="AD8" s="1805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</row>
    <row r="9" spans="1:120" ht="39.75" customHeight="1" x14ac:dyDescent="0.25">
      <c r="A9" s="266" t="s">
        <v>4</v>
      </c>
      <c r="B9" s="1352" t="s">
        <v>801</v>
      </c>
      <c r="C9" s="1178">
        <f t="shared" si="1"/>
        <v>1</v>
      </c>
      <c r="D9" s="358">
        <v>200</v>
      </c>
      <c r="E9" s="1125" t="s">
        <v>809</v>
      </c>
      <c r="F9" s="1805"/>
      <c r="G9" s="1207" t="s">
        <v>4</v>
      </c>
      <c r="H9" s="293" t="s">
        <v>805</v>
      </c>
      <c r="I9" s="1235">
        <f t="shared" si="2"/>
        <v>0</v>
      </c>
      <c r="J9" s="303">
        <v>0</v>
      </c>
      <c r="K9" s="1221" t="s">
        <v>818</v>
      </c>
      <c r="L9" s="1805"/>
      <c r="M9" s="1460" t="s">
        <v>181</v>
      </c>
      <c r="N9" s="1458" t="s">
        <v>826</v>
      </c>
      <c r="P9" s="1401">
        <f>SUM(P6:P7)</f>
        <v>200</v>
      </c>
      <c r="Q9" s="1459" t="s">
        <v>813</v>
      </c>
      <c r="R9" s="1805"/>
      <c r="S9" s="1397" t="s">
        <v>29</v>
      </c>
      <c r="T9" s="1490" t="s">
        <v>136</v>
      </c>
      <c r="U9" s="1398">
        <v>1</v>
      </c>
      <c r="V9" s="1401">
        <f>V10+V11+V12</f>
        <v>40</v>
      </c>
      <c r="W9" s="1443" t="s">
        <v>885</v>
      </c>
      <c r="X9" s="1805"/>
      <c r="Y9" s="1396" t="s">
        <v>191</v>
      </c>
      <c r="Z9" s="1503" t="s">
        <v>216</v>
      </c>
      <c r="AA9" s="1511">
        <f>P14/$P$15</f>
        <v>5.4054054054054057E-2</v>
      </c>
      <c r="AB9" s="1525">
        <f t="shared" si="0"/>
        <v>4.7789725209080043E-2</v>
      </c>
      <c r="AC9" s="1510"/>
      <c r="AD9" s="1805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</row>
    <row r="10" spans="1:120" ht="36.75" customHeight="1" x14ac:dyDescent="0.25">
      <c r="A10" s="1199" t="s">
        <v>181</v>
      </c>
      <c r="B10" s="1180" t="s">
        <v>113</v>
      </c>
      <c r="C10" s="1179"/>
      <c r="D10" s="273">
        <f>SUM(D6:D9)</f>
        <v>200</v>
      </c>
      <c r="E10" s="1125" t="s">
        <v>809</v>
      </c>
      <c r="F10" s="1805"/>
      <c r="G10" s="1207" t="s">
        <v>5</v>
      </c>
      <c r="H10" s="293" t="s">
        <v>806</v>
      </c>
      <c r="I10" s="1235">
        <f t="shared" si="2"/>
        <v>0</v>
      </c>
      <c r="J10" s="303">
        <v>0</v>
      </c>
      <c r="K10" s="1221" t="s">
        <v>818</v>
      </c>
      <c r="L10" s="1805"/>
      <c r="M10" s="1384"/>
      <c r="N10" s="1406" t="s">
        <v>794</v>
      </c>
      <c r="P10" s="1371"/>
      <c r="R10" s="1805"/>
      <c r="S10" s="1397" t="s">
        <v>262</v>
      </c>
      <c r="T10" s="1487" t="s">
        <v>88</v>
      </c>
      <c r="U10" s="1466">
        <f>V10*$U$9/$V$9</f>
        <v>1</v>
      </c>
      <c r="V10" s="1401">
        <f>'Номенклатура продуктов'!D36+'Номенклатура продуктов'!D44</f>
        <v>40</v>
      </c>
      <c r="W10" s="1443" t="s">
        <v>885</v>
      </c>
      <c r="X10" s="1805"/>
      <c r="Y10" s="1396" t="s">
        <v>2</v>
      </c>
      <c r="Z10" s="1504" t="s">
        <v>873</v>
      </c>
      <c r="AA10" s="1512">
        <f>AA11+AA17</f>
        <v>1.05</v>
      </c>
      <c r="AB10" s="1524">
        <f t="shared" si="0"/>
        <v>0.92831541218637992</v>
      </c>
      <c r="AC10" s="1513">
        <v>1</v>
      </c>
      <c r="AD10" s="1805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</row>
    <row r="11" spans="1:120" ht="50.25" customHeight="1" x14ac:dyDescent="0.25">
      <c r="A11" s="2"/>
      <c r="B11" s="281" t="s">
        <v>794</v>
      </c>
      <c r="D11" s="2"/>
      <c r="E11" s="250"/>
      <c r="F11" s="1805"/>
      <c r="G11" s="1207" t="s">
        <v>6</v>
      </c>
      <c r="H11" s="293" t="s">
        <v>807</v>
      </c>
      <c r="I11" s="1235">
        <f t="shared" si="2"/>
        <v>1</v>
      </c>
      <c r="J11" s="322">
        <f>'Номенклатура продуктов'!D45</f>
        <v>10</v>
      </c>
      <c r="K11" s="1221" t="s">
        <v>818</v>
      </c>
      <c r="L11" s="1805"/>
      <c r="M11" s="1396" t="s">
        <v>7</v>
      </c>
      <c r="N11" s="1543" t="s">
        <v>827</v>
      </c>
      <c r="O11" s="1398">
        <v>1</v>
      </c>
      <c r="P11" s="1401">
        <f>SUM(P12:P14)</f>
        <v>15</v>
      </c>
      <c r="Q11" s="1459" t="s">
        <v>813</v>
      </c>
      <c r="R11" s="1805"/>
      <c r="S11" s="1397" t="s">
        <v>263</v>
      </c>
      <c r="T11" s="1488" t="s">
        <v>860</v>
      </c>
      <c r="U11" s="1466">
        <f>V11*$U$10/$V$10</f>
        <v>0</v>
      </c>
      <c r="V11" s="1423">
        <v>0</v>
      </c>
      <c r="W11" s="1443" t="s">
        <v>885</v>
      </c>
      <c r="X11" s="1805"/>
      <c r="Y11" s="1396"/>
      <c r="Z11" s="1413" t="s">
        <v>872</v>
      </c>
      <c r="AA11" s="1515">
        <f>SUM(AA12:AA16)</f>
        <v>1</v>
      </c>
      <c r="AB11" s="1525">
        <f t="shared" si="0"/>
        <v>0.88410991636798075</v>
      </c>
      <c r="AC11" s="1537">
        <f t="shared" ref="AC11:AC22" si="4">AB11/$AB$10</f>
        <v>0.95238095238095222</v>
      </c>
      <c r="AD11" s="1805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</row>
    <row r="12" spans="1:120" ht="45" customHeight="1" x14ac:dyDescent="0.25">
      <c r="A12" s="266" t="s">
        <v>7</v>
      </c>
      <c r="B12" s="1354" t="s">
        <v>91</v>
      </c>
      <c r="C12" s="1351"/>
      <c r="D12" s="1357">
        <f>'Номенклатура продуктов'!D33</f>
        <v>20</v>
      </c>
      <c r="E12" s="1125" t="s">
        <v>809</v>
      </c>
      <c r="F12" s="1805"/>
      <c r="G12" s="1222">
        <v>2</v>
      </c>
      <c r="H12" s="1219" t="s">
        <v>114</v>
      </c>
      <c r="I12" s="1220"/>
      <c r="J12" s="273">
        <f>SUM(J6:J11)</f>
        <v>10</v>
      </c>
      <c r="K12" s="1221" t="s">
        <v>817</v>
      </c>
      <c r="L12" s="1805"/>
      <c r="M12" s="1396" t="s">
        <v>262</v>
      </c>
      <c r="N12" s="1376" t="s">
        <v>140</v>
      </c>
      <c r="O12" s="1466">
        <f>P12*$O$11/$P$11</f>
        <v>0.33333333333333331</v>
      </c>
      <c r="P12" s="1419">
        <f>'Номенклатура продуктов'!D35</f>
        <v>5</v>
      </c>
      <c r="Q12" s="1459" t="s">
        <v>813</v>
      </c>
      <c r="R12" s="1805"/>
      <c r="S12" s="1397" t="s">
        <v>8</v>
      </c>
      <c r="T12" s="1489" t="s">
        <v>135</v>
      </c>
      <c r="U12" s="1466">
        <f>V12*$U$10/$V$10</f>
        <v>0</v>
      </c>
      <c r="V12" s="1423">
        <v>0</v>
      </c>
      <c r="W12" s="1443" t="s">
        <v>885</v>
      </c>
      <c r="X12" s="1805"/>
      <c r="Y12" s="1396" t="s">
        <v>252</v>
      </c>
      <c r="Z12" s="1412" t="s">
        <v>209</v>
      </c>
      <c r="AA12" s="1516">
        <f>P17/$P$15</f>
        <v>0.1</v>
      </c>
      <c r="AB12" s="1526">
        <f t="shared" si="0"/>
        <v>8.8410991636798081E-2</v>
      </c>
      <c r="AC12" s="1538">
        <f t="shared" si="4"/>
        <v>9.5238095238095233E-2</v>
      </c>
      <c r="AD12" s="1805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</row>
    <row r="13" spans="1:120" ht="43.5" customHeight="1" x14ac:dyDescent="0.25">
      <c r="A13" s="266" t="s">
        <v>8</v>
      </c>
      <c r="B13" s="16" t="s">
        <v>880</v>
      </c>
      <c r="C13" s="1181">
        <v>1</v>
      </c>
      <c r="D13" s="358">
        <v>10</v>
      </c>
      <c r="E13" s="1125" t="s">
        <v>809</v>
      </c>
      <c r="F13" s="1805"/>
      <c r="H13" s="281" t="s">
        <v>814</v>
      </c>
      <c r="L13" s="1805"/>
      <c r="M13" s="1396" t="s">
        <v>263</v>
      </c>
      <c r="N13" s="1376" t="s">
        <v>141</v>
      </c>
      <c r="O13" s="1466">
        <f t="shared" ref="O13:O14" si="5">P13*$O$11/$P$11</f>
        <v>0</v>
      </c>
      <c r="P13" s="1418">
        <v>0</v>
      </c>
      <c r="Q13" s="1459" t="s">
        <v>813</v>
      </c>
      <c r="R13" s="1805"/>
      <c r="S13" s="1397" t="s">
        <v>861</v>
      </c>
      <c r="T13" s="1491" t="s">
        <v>134</v>
      </c>
      <c r="U13" s="1547">
        <v>0</v>
      </c>
      <c r="V13" s="1425">
        <f>SUM(V14:V15)</f>
        <v>0</v>
      </c>
      <c r="W13" s="1443" t="s">
        <v>885</v>
      </c>
      <c r="X13" s="1805"/>
      <c r="Y13" s="1396" t="s">
        <v>253</v>
      </c>
      <c r="Z13" s="1505" t="s">
        <v>206</v>
      </c>
      <c r="AA13" s="1517">
        <f>J15/$D$10</f>
        <v>0</v>
      </c>
      <c r="AB13" s="1526">
        <f t="shared" si="0"/>
        <v>0</v>
      </c>
      <c r="AC13" s="1538">
        <f t="shared" si="4"/>
        <v>0</v>
      </c>
      <c r="AD13" s="1805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</row>
    <row r="14" spans="1:120" ht="45" customHeight="1" thickBot="1" x14ac:dyDescent="0.3">
      <c r="A14" s="266"/>
      <c r="B14" s="283" t="s">
        <v>119</v>
      </c>
      <c r="C14" s="16"/>
      <c r="D14" s="321"/>
      <c r="E14" s="275"/>
      <c r="F14" s="1805"/>
      <c r="G14" s="1199" t="s">
        <v>7</v>
      </c>
      <c r="H14" s="298" t="s">
        <v>116</v>
      </c>
      <c r="I14" s="268">
        <v>1</v>
      </c>
      <c r="J14" s="273">
        <f>SUM(J15:J17)</f>
        <v>10</v>
      </c>
      <c r="K14" s="1221" t="s">
        <v>817</v>
      </c>
      <c r="L14" s="1805"/>
      <c r="M14" s="1396" t="s">
        <v>815</v>
      </c>
      <c r="N14" s="1376" t="s">
        <v>142</v>
      </c>
      <c r="O14" s="1466">
        <f t="shared" si="5"/>
        <v>0.66666666666666663</v>
      </c>
      <c r="P14" s="1419">
        <f>'Номенклатура продуктов'!D43</f>
        <v>10</v>
      </c>
      <c r="Q14" s="1459" t="s">
        <v>813</v>
      </c>
      <c r="R14" s="1805"/>
      <c r="S14" s="1397" t="s">
        <v>862</v>
      </c>
      <c r="T14" s="1492" t="s">
        <v>90</v>
      </c>
      <c r="U14" s="1466" t="e">
        <f>V14*$U$13/$V$13</f>
        <v>#DIV/0!</v>
      </c>
      <c r="V14" s="1425">
        <v>0</v>
      </c>
      <c r="W14" s="1443" t="s">
        <v>885</v>
      </c>
      <c r="X14" s="1805"/>
      <c r="Y14" s="1396" t="s">
        <v>254</v>
      </c>
      <c r="Z14" s="1505" t="s">
        <v>207</v>
      </c>
      <c r="AA14" s="1517">
        <f>J16/$D$10</f>
        <v>0</v>
      </c>
      <c r="AB14" s="1526">
        <f t="shared" si="0"/>
        <v>0</v>
      </c>
      <c r="AC14" s="1538">
        <f t="shared" si="4"/>
        <v>0</v>
      </c>
      <c r="AD14" s="1805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</row>
    <row r="15" spans="1:120" ht="45.75" customHeight="1" thickBot="1" x14ac:dyDescent="0.3">
      <c r="A15" s="266" t="s">
        <v>168</v>
      </c>
      <c r="B15" s="1353" t="s">
        <v>284</v>
      </c>
      <c r="C15" s="1355">
        <f>J21/D48</f>
        <v>0</v>
      </c>
      <c r="D15" s="1356">
        <f>D13*C15</f>
        <v>0</v>
      </c>
      <c r="E15" s="1125" t="s">
        <v>809</v>
      </c>
      <c r="F15" s="1805"/>
      <c r="G15" s="1199" t="s">
        <v>262</v>
      </c>
      <c r="H15" s="244" t="str">
        <f>H6</f>
        <v>Услуги по передаче тепловой энергии по магистральным сетям (и/или  тепловым вводам)  субабонентам до тепловых пунктов (Передача Тип 1)</v>
      </c>
      <c r="I15" s="1369">
        <f>I6</f>
        <v>0</v>
      </c>
      <c r="J15" s="261">
        <f>J6</f>
        <v>0</v>
      </c>
      <c r="K15" s="1221" t="s">
        <v>818</v>
      </c>
      <c r="L15" s="1805"/>
      <c r="M15" s="1396" t="s">
        <v>8</v>
      </c>
      <c r="N15" s="1467" t="s">
        <v>152</v>
      </c>
      <c r="O15" s="1379"/>
      <c r="P15" s="1401">
        <f>P9-P11</f>
        <v>185</v>
      </c>
      <c r="Q15" s="1459" t="s">
        <v>813</v>
      </c>
      <c r="R15" s="1805"/>
      <c r="S15" s="1397" t="s">
        <v>863</v>
      </c>
      <c r="T15" s="1493" t="s">
        <v>527</v>
      </c>
      <c r="U15" s="1466" t="e">
        <f>V15*$U$13/$V$13</f>
        <v>#DIV/0!</v>
      </c>
      <c r="V15" s="1425">
        <v>0</v>
      </c>
      <c r="W15" s="1443" t="s">
        <v>885</v>
      </c>
      <c r="X15" s="1805"/>
      <c r="Y15" s="1396" t="s">
        <v>255</v>
      </c>
      <c r="Z15" s="1505" t="s">
        <v>888</v>
      </c>
      <c r="AA15" s="1517">
        <f>J17/$D$10</f>
        <v>0.05</v>
      </c>
      <c r="AB15" s="1526">
        <f t="shared" si="0"/>
        <v>4.420549581839904E-2</v>
      </c>
      <c r="AC15" s="1538">
        <f t="shared" si="4"/>
        <v>4.7619047619047616E-2</v>
      </c>
      <c r="AD15" s="180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</row>
    <row r="16" spans="1:120" ht="36.75" thickBot="1" x14ac:dyDescent="0.3">
      <c r="A16" s="266" t="s">
        <v>169</v>
      </c>
      <c r="B16" s="1353" t="s">
        <v>274</v>
      </c>
      <c r="C16" s="1355">
        <f>J22/D48</f>
        <v>0</v>
      </c>
      <c r="D16" s="1356">
        <f>D13*C16</f>
        <v>0</v>
      </c>
      <c r="E16" s="1125" t="s">
        <v>809</v>
      </c>
      <c r="F16" s="1805"/>
      <c r="G16" s="1199" t="s">
        <v>263</v>
      </c>
      <c r="H16" s="244" t="str">
        <f>H9</f>
        <v>Услуги по передаче тепловой энергии по магистральным сетям (и/или тепловым вводам) и через тепловые пункты субабонентам ОТ тепловых пунктов (Передача Тип 4)</v>
      </c>
      <c r="I16" s="1369">
        <f>I9</f>
        <v>0</v>
      </c>
      <c r="J16" s="261">
        <f>J9</f>
        <v>0</v>
      </c>
      <c r="K16" s="1221" t="s">
        <v>818</v>
      </c>
      <c r="L16" s="1805"/>
      <c r="M16" s="1396" t="s">
        <v>173</v>
      </c>
      <c r="N16" s="1414" t="s">
        <v>828</v>
      </c>
      <c r="O16" s="1380"/>
      <c r="P16" s="1471">
        <f>P15/D10</f>
        <v>0.92500000000000004</v>
      </c>
      <c r="Q16" s="1459" t="s">
        <v>813</v>
      </c>
      <c r="R16" s="1805"/>
      <c r="S16" s="1403" t="s">
        <v>163</v>
      </c>
      <c r="T16" s="1494" t="s">
        <v>528</v>
      </c>
      <c r="U16" s="1398">
        <v>1</v>
      </c>
      <c r="V16" s="1424">
        <f>V8-V9-V13</f>
        <v>60</v>
      </c>
      <c r="W16" s="1443" t="s">
        <v>885</v>
      </c>
      <c r="X16" s="1805"/>
      <c r="Y16" s="1396" t="s">
        <v>256</v>
      </c>
      <c r="Z16" s="1411" t="s">
        <v>210</v>
      </c>
      <c r="AA16" s="1516">
        <f>P24/$P$15</f>
        <v>0.85</v>
      </c>
      <c r="AB16" s="1526">
        <f t="shared" si="0"/>
        <v>0.7514934289127837</v>
      </c>
      <c r="AC16" s="1538">
        <f t="shared" si="4"/>
        <v>0.80952380952380942</v>
      </c>
      <c r="AD16" s="1805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</row>
    <row r="17" spans="1:120" ht="36.75" thickBot="1" x14ac:dyDescent="0.3">
      <c r="A17" s="266" t="s">
        <v>170</v>
      </c>
      <c r="B17" s="1353" t="s">
        <v>275</v>
      </c>
      <c r="C17" s="1355">
        <f>J23/D48</f>
        <v>0.05</v>
      </c>
      <c r="D17" s="1359">
        <f>D13*C17</f>
        <v>0.5</v>
      </c>
      <c r="E17" s="1125" t="s">
        <v>809</v>
      </c>
      <c r="F17" s="1805"/>
      <c r="G17" s="1199" t="s">
        <v>815</v>
      </c>
      <c r="H17" s="244" t="str">
        <f>H11</f>
        <v>Услуги по передаче тепловой энергии по магистральным сетям  (и/или тепловым вводам), через тепловые пункты  и по распределительным сетям ОВ субабонентам  ПОСЛЕ тепловых пунктов (Передача Тип 6)</v>
      </c>
      <c r="I17" s="1369">
        <f>I11</f>
        <v>1</v>
      </c>
      <c r="J17" s="261">
        <f>J11</f>
        <v>10</v>
      </c>
      <c r="K17" s="1221" t="s">
        <v>818</v>
      </c>
      <c r="L17" s="1805"/>
      <c r="M17" s="1396" t="s">
        <v>10</v>
      </c>
      <c r="N17" s="1470" t="s">
        <v>139</v>
      </c>
      <c r="O17" s="1381"/>
      <c r="P17" s="1471">
        <f>$P$16*D12</f>
        <v>18.5</v>
      </c>
      <c r="Q17" s="1459" t="s">
        <v>813</v>
      </c>
      <c r="R17" s="1805"/>
      <c r="S17" s="1422" t="s">
        <v>10</v>
      </c>
      <c r="T17" s="1374" t="s">
        <v>133</v>
      </c>
      <c r="U17" s="1495">
        <f>V17*$U$16/$V$16</f>
        <v>0.14285714285714285</v>
      </c>
      <c r="V17" s="1472">
        <f>$V$16*D13/$D$55</f>
        <v>8.5714285714285712</v>
      </c>
      <c r="W17" s="1443" t="s">
        <v>885</v>
      </c>
      <c r="X17" s="1805"/>
      <c r="Y17" s="1396"/>
      <c r="Z17" s="1413" t="s">
        <v>239</v>
      </c>
      <c r="AA17" s="1515">
        <f>SUM(AA18:AA22)</f>
        <v>0.05</v>
      </c>
      <c r="AB17" s="1525">
        <f t="shared" si="0"/>
        <v>4.420549581839904E-2</v>
      </c>
      <c r="AC17" s="1537">
        <f t="shared" si="4"/>
        <v>4.7619047619047616E-2</v>
      </c>
      <c r="AD17" s="1805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</row>
    <row r="18" spans="1:120" ht="42.75" customHeight="1" thickBot="1" x14ac:dyDescent="0.3">
      <c r="A18" s="266" t="s">
        <v>171</v>
      </c>
      <c r="B18" s="1353" t="s">
        <v>276</v>
      </c>
      <c r="C18" s="1355">
        <f>D12/D48</f>
        <v>0.1</v>
      </c>
      <c r="D18" s="1359">
        <f>D13*C18</f>
        <v>1</v>
      </c>
      <c r="E18" s="1125" t="s">
        <v>809</v>
      </c>
      <c r="F18" s="1805"/>
      <c r="G18" s="1199" t="s">
        <v>173</v>
      </c>
      <c r="H18" s="1219" t="s">
        <v>122</v>
      </c>
      <c r="I18" s="1183"/>
      <c r="J18" s="273">
        <f>J16+J17+J7+J10</f>
        <v>10</v>
      </c>
      <c r="K18" s="1221" t="s">
        <v>817</v>
      </c>
      <c r="L18" s="1805"/>
      <c r="M18" s="1396" t="s">
        <v>11</v>
      </c>
      <c r="N18" s="1407" t="s">
        <v>825</v>
      </c>
      <c r="O18" s="1474">
        <v>1</v>
      </c>
      <c r="P18" s="1472">
        <f>$P$16*D13</f>
        <v>9.25</v>
      </c>
      <c r="Q18" s="1459" t="s">
        <v>813</v>
      </c>
      <c r="R18" s="1805"/>
      <c r="S18" s="1422" t="s">
        <v>192</v>
      </c>
      <c r="T18" s="1496" t="s">
        <v>295</v>
      </c>
      <c r="U18" s="1497">
        <f t="shared" ref="U18:U34" si="6">V18*$U$16/$V$16</f>
        <v>0</v>
      </c>
      <c r="V18" s="1498">
        <f>$V$16*D15/$D$55</f>
        <v>0</v>
      </c>
      <c r="W18" s="1443" t="s">
        <v>885</v>
      </c>
      <c r="X18" s="1805"/>
      <c r="Y18" s="1396" t="s">
        <v>257</v>
      </c>
      <c r="Z18" s="1506" t="s">
        <v>201</v>
      </c>
      <c r="AA18" s="1516">
        <f>P19/$P$15</f>
        <v>0</v>
      </c>
      <c r="AB18" s="1526">
        <f t="shared" si="0"/>
        <v>0</v>
      </c>
      <c r="AC18" s="1538">
        <f t="shared" si="4"/>
        <v>0</v>
      </c>
      <c r="AD18" s="1805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</row>
    <row r="19" spans="1:120" ht="49.5" thickBot="1" x14ac:dyDescent="0.3">
      <c r="A19" s="266" t="s">
        <v>172</v>
      </c>
      <c r="B19" s="1353" t="s">
        <v>277</v>
      </c>
      <c r="C19" s="1355">
        <f>D20/D48</f>
        <v>0.85</v>
      </c>
      <c r="D19" s="1359">
        <f>D13*C19</f>
        <v>8.5</v>
      </c>
      <c r="E19" s="1125" t="s">
        <v>809</v>
      </c>
      <c r="F19" s="1805"/>
      <c r="G19" s="1199" t="s">
        <v>10</v>
      </c>
      <c r="H19" s="298" t="s">
        <v>123</v>
      </c>
      <c r="I19" s="268">
        <v>1</v>
      </c>
      <c r="J19" s="273">
        <f>SUM(J20:J23)</f>
        <v>10</v>
      </c>
      <c r="K19" s="1221" t="s">
        <v>817</v>
      </c>
      <c r="L19" s="1805"/>
      <c r="M19" s="1396" t="s">
        <v>174</v>
      </c>
      <c r="N19" s="1373" t="s">
        <v>524</v>
      </c>
      <c r="O19" s="1473">
        <f>P19*$O$18/$P$18</f>
        <v>0</v>
      </c>
      <c r="P19" s="1472">
        <f t="shared" ref="P19:P24" si="7">$P$16*D15</f>
        <v>0</v>
      </c>
      <c r="Q19" s="1459" t="s">
        <v>813</v>
      </c>
      <c r="R19" s="1805"/>
      <c r="S19" s="1422" t="s">
        <v>193</v>
      </c>
      <c r="T19" s="1496" t="s">
        <v>296</v>
      </c>
      <c r="U19" s="1497">
        <f t="shared" si="6"/>
        <v>0</v>
      </c>
      <c r="V19" s="1498">
        <f>$V$16*D16/$D$55</f>
        <v>0</v>
      </c>
      <c r="W19" s="1443" t="s">
        <v>885</v>
      </c>
      <c r="X19" s="1805"/>
      <c r="Y19" s="1396" t="s">
        <v>258</v>
      </c>
      <c r="Z19" s="1506" t="s">
        <v>202</v>
      </c>
      <c r="AA19" s="1516">
        <f>P20/$P$15</f>
        <v>0</v>
      </c>
      <c r="AB19" s="1526">
        <f t="shared" si="0"/>
        <v>0</v>
      </c>
      <c r="AC19" s="1538">
        <f t="shared" si="4"/>
        <v>0</v>
      </c>
      <c r="AD19" s="1805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</row>
    <row r="20" spans="1:120" ht="54.75" customHeight="1" x14ac:dyDescent="0.25">
      <c r="A20" s="1199" t="s">
        <v>9</v>
      </c>
      <c r="B20" s="284" t="s">
        <v>881</v>
      </c>
      <c r="C20" s="284"/>
      <c r="D20" s="273">
        <f>D10-D12-D13</f>
        <v>170</v>
      </c>
      <c r="E20" s="1125" t="s">
        <v>809</v>
      </c>
      <c r="F20" s="1805"/>
      <c r="G20" s="1199" t="s">
        <v>192</v>
      </c>
      <c r="H20" s="244" t="str">
        <f>H7</f>
        <v>Услуги по передаче тепловой энергии через тепловые пункты  субабонентам ОТ тепловых пунктов (Передача Тип 2)</v>
      </c>
      <c r="I20" s="1369">
        <f>I7</f>
        <v>0</v>
      </c>
      <c r="J20" s="261">
        <f>J7</f>
        <v>0</v>
      </c>
      <c r="K20" s="1221" t="s">
        <v>818</v>
      </c>
      <c r="L20" s="1805"/>
      <c r="M20" s="1396" t="s">
        <v>175</v>
      </c>
      <c r="N20" s="1373" t="s">
        <v>285</v>
      </c>
      <c r="O20" s="1473">
        <f t="shared" ref="O20:O23" si="8">P20*$O$18/$P$18</f>
        <v>0</v>
      </c>
      <c r="P20" s="1472">
        <f t="shared" si="7"/>
        <v>0</v>
      </c>
      <c r="Q20" s="1459" t="s">
        <v>813</v>
      </c>
      <c r="R20" s="1805"/>
      <c r="S20" s="1422" t="s">
        <v>194</v>
      </c>
      <c r="T20" s="1496" t="s">
        <v>297</v>
      </c>
      <c r="U20" s="1497">
        <f t="shared" si="6"/>
        <v>7.1428571428571426E-3</v>
      </c>
      <c r="V20" s="1498">
        <f>$V$16*D17/$D$55</f>
        <v>0.42857142857142855</v>
      </c>
      <c r="W20" s="1443" t="s">
        <v>885</v>
      </c>
      <c r="X20" s="1805"/>
      <c r="Y20" s="1396" t="s">
        <v>259</v>
      </c>
      <c r="Z20" s="1506" t="s">
        <v>203</v>
      </c>
      <c r="AA20" s="1516">
        <f>P21/$P$15</f>
        <v>2.5000000000000001E-3</v>
      </c>
      <c r="AB20" s="1526">
        <f t="shared" si="0"/>
        <v>2.2102747909199518E-3</v>
      </c>
      <c r="AC20" s="1538">
        <f t="shared" si="4"/>
        <v>2.3809523809523807E-3</v>
      </c>
      <c r="AD20" s="1805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</row>
    <row r="21" spans="1:120" ht="50.25" customHeight="1" x14ac:dyDescent="0.25">
      <c r="A21" s="1199" t="s">
        <v>173</v>
      </c>
      <c r="B21" s="298" t="s">
        <v>121</v>
      </c>
      <c r="C21" s="298"/>
      <c r="D21" s="273">
        <f>D20</f>
        <v>170</v>
      </c>
      <c r="E21" s="1125" t="s">
        <v>809</v>
      </c>
      <c r="F21" s="1805"/>
      <c r="G21" s="1199" t="s">
        <v>193</v>
      </c>
      <c r="H21" s="244" t="str">
        <f t="shared" ref="H21:J23" si="9">H9</f>
        <v>Услуги по передаче тепловой энергии по магистральным сетям (и/или тепловым вводам) и через тепловые пункты субабонентам ОТ тепловых пунктов (Передача Тип 4)</v>
      </c>
      <c r="I21" s="1369">
        <f t="shared" si="9"/>
        <v>0</v>
      </c>
      <c r="J21" s="261">
        <f t="shared" si="9"/>
        <v>0</v>
      </c>
      <c r="K21" s="1221" t="s">
        <v>818</v>
      </c>
      <c r="L21" s="1805"/>
      <c r="M21" s="1396" t="s">
        <v>176</v>
      </c>
      <c r="N21" s="1373" t="s">
        <v>286</v>
      </c>
      <c r="O21" s="1473">
        <f t="shared" si="8"/>
        <v>0.05</v>
      </c>
      <c r="P21" s="1472">
        <f t="shared" si="7"/>
        <v>0.46250000000000002</v>
      </c>
      <c r="Q21" s="1459" t="s">
        <v>813</v>
      </c>
      <c r="R21" s="1805"/>
      <c r="S21" s="1422" t="s">
        <v>195</v>
      </c>
      <c r="T21" s="1496" t="s">
        <v>298</v>
      </c>
      <c r="U21" s="1497">
        <f t="shared" si="6"/>
        <v>1.4285714285714285E-2</v>
      </c>
      <c r="V21" s="1498">
        <f>$V$16*D18/$D$55</f>
        <v>0.8571428571428571</v>
      </c>
      <c r="W21" s="1443" t="s">
        <v>885</v>
      </c>
      <c r="X21" s="1805"/>
      <c r="Y21" s="1396" t="s">
        <v>260</v>
      </c>
      <c r="Z21" s="1506" t="s">
        <v>204</v>
      </c>
      <c r="AA21" s="1516">
        <f>P22/$P$15</f>
        <v>5.0000000000000001E-3</v>
      </c>
      <c r="AB21" s="1526">
        <f t="shared" si="0"/>
        <v>4.4205495818399037E-3</v>
      </c>
      <c r="AC21" s="1538">
        <f t="shared" si="4"/>
        <v>4.7619047619047615E-3</v>
      </c>
      <c r="AD21" s="1805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</row>
    <row r="22" spans="1:120" ht="49.5" customHeight="1" x14ac:dyDescent="0.25">
      <c r="A22" s="266"/>
      <c r="B22" s="1358" t="s">
        <v>119</v>
      </c>
      <c r="C22" s="18"/>
      <c r="D22" s="321"/>
      <c r="E22" s="275"/>
      <c r="F22" s="1805"/>
      <c r="G22" s="1199" t="s">
        <v>816</v>
      </c>
      <c r="H22" s="244" t="str">
        <f t="shared" si="9"/>
        <v>Услуги по передаче тепловой энергии  через тепловые пункты  и по распределительным сетям ОВ субабонентам ПОСЛЕ тепловых пунктов (Передача Тип 5)</v>
      </c>
      <c r="I22" s="1369">
        <f t="shared" si="9"/>
        <v>0</v>
      </c>
      <c r="J22" s="261">
        <f t="shared" si="9"/>
        <v>0</v>
      </c>
      <c r="K22" s="1221" t="s">
        <v>818</v>
      </c>
      <c r="L22" s="1805"/>
      <c r="M22" s="1396" t="s">
        <v>177</v>
      </c>
      <c r="N22" s="1373" t="s">
        <v>287</v>
      </c>
      <c r="O22" s="1473">
        <f t="shared" si="8"/>
        <v>0.1</v>
      </c>
      <c r="P22" s="1472">
        <f t="shared" si="7"/>
        <v>0.92500000000000004</v>
      </c>
      <c r="Q22" s="1459" t="s">
        <v>813</v>
      </c>
      <c r="R22" s="1805"/>
      <c r="S22" s="1422" t="s">
        <v>196</v>
      </c>
      <c r="T22" s="1496" t="s">
        <v>299</v>
      </c>
      <c r="U22" s="1497">
        <f t="shared" si="6"/>
        <v>0.12142857142857143</v>
      </c>
      <c r="V22" s="1498">
        <f>$V$16*D19/$D$55</f>
        <v>7.2857142857142856</v>
      </c>
      <c r="W22" s="1443" t="s">
        <v>885</v>
      </c>
      <c r="X22" s="1805"/>
      <c r="Y22" s="1396" t="s">
        <v>261</v>
      </c>
      <c r="Z22" s="1506" t="s">
        <v>205</v>
      </c>
      <c r="AA22" s="1516">
        <f>P23/$P$15</f>
        <v>4.2500000000000003E-2</v>
      </c>
      <c r="AB22" s="1526">
        <f t="shared" si="0"/>
        <v>3.7574671445639189E-2</v>
      </c>
      <c r="AC22" s="1538">
        <f t="shared" si="4"/>
        <v>4.0476190476190478E-2</v>
      </c>
      <c r="AD22" s="1805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</row>
    <row r="23" spans="1:120" ht="54" customHeight="1" x14ac:dyDescent="0.25">
      <c r="A23" s="1199" t="s">
        <v>10</v>
      </c>
      <c r="B23" s="285" t="s">
        <v>124</v>
      </c>
      <c r="C23" s="285"/>
      <c r="D23" s="303">
        <v>0</v>
      </c>
      <c r="E23" s="1125" t="s">
        <v>809</v>
      </c>
      <c r="F23" s="1805"/>
      <c r="G23" s="1199" t="s">
        <v>195</v>
      </c>
      <c r="H23" s="244" t="str">
        <f t="shared" si="9"/>
        <v>Услуги по передаче тепловой энергии по магистральным сетям  (и/или тепловым вводам), через тепловые пункты  и по распределительным сетям ОВ субабонентам  ПОСЛЕ тепловых пунктов (Передача Тип 6)</v>
      </c>
      <c r="I23" s="1369">
        <f t="shared" si="9"/>
        <v>1</v>
      </c>
      <c r="J23" s="261">
        <f t="shared" si="9"/>
        <v>10</v>
      </c>
      <c r="K23" s="1221" t="s">
        <v>818</v>
      </c>
      <c r="L23" s="1805"/>
      <c r="M23" s="1396" t="s">
        <v>178</v>
      </c>
      <c r="N23" s="1373" t="s">
        <v>288</v>
      </c>
      <c r="O23" s="1473">
        <f t="shared" si="8"/>
        <v>0.85000000000000009</v>
      </c>
      <c r="P23" s="1472">
        <f t="shared" si="7"/>
        <v>7.8625000000000007</v>
      </c>
      <c r="Q23" s="1459" t="s">
        <v>813</v>
      </c>
      <c r="R23" s="1805"/>
      <c r="S23" s="1422" t="s">
        <v>165</v>
      </c>
      <c r="T23" s="1374" t="s">
        <v>137</v>
      </c>
      <c r="U23" s="1495">
        <f t="shared" si="6"/>
        <v>0.14285714285714285</v>
      </c>
      <c r="V23" s="1472">
        <f>$V$16*D24/$D$55</f>
        <v>8.5714285714285712</v>
      </c>
      <c r="W23" s="1443" t="s">
        <v>885</v>
      </c>
      <c r="X23" s="1805"/>
      <c r="Y23" s="1396" t="s">
        <v>181</v>
      </c>
      <c r="Z23" s="1501" t="s">
        <v>869</v>
      </c>
      <c r="AA23" s="1509">
        <f>AA24+AA27</f>
        <v>0.95405405405405419</v>
      </c>
      <c r="AB23" s="1530">
        <f>AB24+AB27</f>
        <v>1</v>
      </c>
      <c r="AC23" s="1510"/>
      <c r="AD23" s="1805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</row>
    <row r="24" spans="1:120" ht="54" customHeight="1" x14ac:dyDescent="0.25">
      <c r="A24" s="1199" t="s">
        <v>11</v>
      </c>
      <c r="B24" s="283" t="s">
        <v>125</v>
      </c>
      <c r="C24" s="1181">
        <v>1</v>
      </c>
      <c r="D24" s="1072">
        <v>10</v>
      </c>
      <c r="E24" s="1125" t="s">
        <v>809</v>
      </c>
      <c r="F24" s="1805"/>
      <c r="G24" s="1207" t="s">
        <v>180</v>
      </c>
      <c r="H24" s="1219" t="s">
        <v>128</v>
      </c>
      <c r="I24" s="1183"/>
      <c r="J24" s="273">
        <f>J22+J23+J8</f>
        <v>10</v>
      </c>
      <c r="K24" s="1221" t="s">
        <v>817</v>
      </c>
      <c r="L24" s="1805"/>
      <c r="M24" s="1396" t="s">
        <v>12</v>
      </c>
      <c r="N24" s="1382" t="s">
        <v>830</v>
      </c>
      <c r="O24" s="1382"/>
      <c r="P24" s="1471">
        <f t="shared" si="7"/>
        <v>157.25</v>
      </c>
      <c r="Q24" s="1459" t="s">
        <v>813</v>
      </c>
      <c r="R24" s="1805"/>
      <c r="S24" s="1422" t="s">
        <v>174</v>
      </c>
      <c r="T24" s="1496" t="s">
        <v>300</v>
      </c>
      <c r="U24" s="1497">
        <f t="shared" si="6"/>
        <v>0</v>
      </c>
      <c r="V24" s="1498">
        <f t="shared" ref="V24:V29" si="10">$V$16*D26/$D$55</f>
        <v>0</v>
      </c>
      <c r="W24" s="1443" t="s">
        <v>885</v>
      </c>
      <c r="X24" s="1805"/>
      <c r="Y24" s="1396" t="s">
        <v>7</v>
      </c>
      <c r="Z24" s="1502" t="s">
        <v>241</v>
      </c>
      <c r="AA24" s="1512">
        <f>AA25+AA26</f>
        <v>5.4054054054054057E-2</v>
      </c>
      <c r="AB24" s="1527">
        <f t="shared" ref="AB24:AB41" si="11">AA24/$AA$23</f>
        <v>5.6657223796033988E-2</v>
      </c>
      <c r="AC24" s="1510"/>
      <c r="AD24" s="1805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</row>
    <row r="25" spans="1:120" ht="40.5" customHeight="1" thickBot="1" x14ac:dyDescent="0.3">
      <c r="A25" s="1199"/>
      <c r="B25" s="286" t="s">
        <v>119</v>
      </c>
      <c r="C25" s="286"/>
      <c r="D25" s="258"/>
      <c r="E25" s="1205"/>
      <c r="F25" s="1805"/>
      <c r="G25" s="1222" t="s">
        <v>13</v>
      </c>
      <c r="H25" s="14" t="s">
        <v>130</v>
      </c>
      <c r="I25" s="268">
        <v>1</v>
      </c>
      <c r="J25" s="273">
        <f>SUM(J26:J28)</f>
        <v>10</v>
      </c>
      <c r="K25" s="1221" t="s">
        <v>817</v>
      </c>
      <c r="L25" s="1805"/>
      <c r="M25" s="1396" t="s">
        <v>180</v>
      </c>
      <c r="N25" s="1468" t="s">
        <v>829</v>
      </c>
      <c r="O25" s="1380"/>
      <c r="P25" s="1471">
        <f>P24</f>
        <v>157.25</v>
      </c>
      <c r="Q25" s="1459" t="s">
        <v>813</v>
      </c>
      <c r="R25" s="1805"/>
      <c r="S25" s="1422" t="s">
        <v>175</v>
      </c>
      <c r="T25" s="1496" t="s">
        <v>301</v>
      </c>
      <c r="U25" s="1497">
        <f t="shared" si="6"/>
        <v>0</v>
      </c>
      <c r="V25" s="1498">
        <f t="shared" si="10"/>
        <v>0</v>
      </c>
      <c r="W25" s="1443" t="s">
        <v>885</v>
      </c>
      <c r="X25" s="1805"/>
      <c r="Y25" s="1396" t="s">
        <v>262</v>
      </c>
      <c r="Z25" s="1503" t="s">
        <v>223</v>
      </c>
      <c r="AA25" s="1515">
        <f>AA8</f>
        <v>0</v>
      </c>
      <c r="AB25" s="1528">
        <f t="shared" si="11"/>
        <v>0</v>
      </c>
      <c r="AC25" s="1510"/>
      <c r="AD25" s="180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</row>
    <row r="26" spans="1:120" ht="54" customHeight="1" thickBot="1" x14ac:dyDescent="0.3">
      <c r="A26" s="266" t="s">
        <v>174</v>
      </c>
      <c r="B26" s="1353" t="s">
        <v>278</v>
      </c>
      <c r="C26" s="1355">
        <f>J20/D49</f>
        <v>0</v>
      </c>
      <c r="D26" s="1359">
        <f t="shared" ref="D26:D31" si="12">$D$24*C26</f>
        <v>0</v>
      </c>
      <c r="E26" s="1125" t="s">
        <v>809</v>
      </c>
      <c r="F26" s="1805"/>
      <c r="G26" s="1207" t="s">
        <v>273</v>
      </c>
      <c r="H26" s="244" t="str">
        <f>H8</f>
        <v>Услуги по передаче тепловой энергии по распределительным сетям ОВ   субабонентам ПОСЛЕ тепловых пунктов (Передача Тип 3)</v>
      </c>
      <c r="I26" s="1369">
        <f>I8</f>
        <v>0</v>
      </c>
      <c r="J26" s="261">
        <f>J8</f>
        <v>0</v>
      </c>
      <c r="K26" s="1221" t="s">
        <v>818</v>
      </c>
      <c r="L26" s="1805"/>
      <c r="M26" s="1396" t="s">
        <v>13</v>
      </c>
      <c r="N26" s="1381" t="s">
        <v>143</v>
      </c>
      <c r="O26" s="1381"/>
      <c r="P26" s="1391">
        <f>$P$16*D23</f>
        <v>0</v>
      </c>
      <c r="Q26" s="1459" t="s">
        <v>813</v>
      </c>
      <c r="R26" s="1805"/>
      <c r="S26" s="1422" t="s">
        <v>176</v>
      </c>
      <c r="T26" s="1496" t="s">
        <v>302</v>
      </c>
      <c r="U26" s="1497">
        <f t="shared" si="6"/>
        <v>0</v>
      </c>
      <c r="V26" s="1498">
        <f t="shared" si="10"/>
        <v>0</v>
      </c>
      <c r="W26" s="1443" t="s">
        <v>885</v>
      </c>
      <c r="X26" s="1805"/>
      <c r="Y26" s="1396" t="s">
        <v>263</v>
      </c>
      <c r="Z26" s="1503" t="s">
        <v>224</v>
      </c>
      <c r="AA26" s="1515">
        <f>AA9</f>
        <v>5.4054054054054057E-2</v>
      </c>
      <c r="AB26" s="1528">
        <f t="shared" si="11"/>
        <v>5.6657223796033988E-2</v>
      </c>
      <c r="AC26" s="1510"/>
      <c r="AD26" s="1805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</row>
    <row r="27" spans="1:120" ht="53.25" customHeight="1" thickBot="1" x14ac:dyDescent="0.3">
      <c r="A27" s="266" t="s">
        <v>175</v>
      </c>
      <c r="B27" s="1353" t="s">
        <v>279</v>
      </c>
      <c r="C27" s="1355">
        <f>J21/D49</f>
        <v>0</v>
      </c>
      <c r="D27" s="1359">
        <f t="shared" si="12"/>
        <v>0</v>
      </c>
      <c r="E27" s="1125" t="s">
        <v>809</v>
      </c>
      <c r="F27" s="1805"/>
      <c r="G27" s="1207" t="s">
        <v>819</v>
      </c>
      <c r="H27" s="244" t="str">
        <f t="shared" ref="H27:J28" si="13">H10</f>
        <v>Услуги по передаче тепловой энергии  через тепловые пункты  и по распределительным сетям ОВ субабонентам ПОСЛЕ тепловых пунктов (Передача Тип 5)</v>
      </c>
      <c r="I27" s="1369">
        <f t="shared" si="13"/>
        <v>0</v>
      </c>
      <c r="J27" s="261">
        <f t="shared" si="13"/>
        <v>0</v>
      </c>
      <c r="K27" s="1221" t="s">
        <v>818</v>
      </c>
      <c r="L27" s="1805"/>
      <c r="M27" s="1396" t="s">
        <v>14</v>
      </c>
      <c r="N27" s="1407" t="s">
        <v>831</v>
      </c>
      <c r="O27" s="1474">
        <v>1</v>
      </c>
      <c r="P27" s="1472">
        <f>$P$16*D24</f>
        <v>9.25</v>
      </c>
      <c r="Q27" s="1459" t="s">
        <v>813</v>
      </c>
      <c r="R27" s="1805"/>
      <c r="S27" s="1422" t="s">
        <v>177</v>
      </c>
      <c r="T27" s="1496" t="s">
        <v>303</v>
      </c>
      <c r="U27" s="1497">
        <f t="shared" si="6"/>
        <v>8.4033613445378148E-3</v>
      </c>
      <c r="V27" s="1498">
        <f t="shared" si="10"/>
        <v>0.50420168067226889</v>
      </c>
      <c r="W27" s="1443" t="s">
        <v>885</v>
      </c>
      <c r="X27" s="1805"/>
      <c r="Y27" s="1396" t="s">
        <v>8</v>
      </c>
      <c r="Z27" s="1504" t="s">
        <v>874</v>
      </c>
      <c r="AA27" s="1512">
        <f>AA28+AA35</f>
        <v>0.90000000000000013</v>
      </c>
      <c r="AB27" s="1527">
        <f t="shared" si="11"/>
        <v>0.943342776203966</v>
      </c>
      <c r="AC27" s="1510">
        <v>1</v>
      </c>
      <c r="AD27" s="1805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</row>
    <row r="28" spans="1:120" ht="45" customHeight="1" thickBot="1" x14ac:dyDescent="0.3">
      <c r="A28" s="266" t="s">
        <v>176</v>
      </c>
      <c r="B28" s="1353" t="s">
        <v>280</v>
      </c>
      <c r="C28" s="1355">
        <f>J22/D49</f>
        <v>0</v>
      </c>
      <c r="D28" s="1359">
        <f t="shared" si="12"/>
        <v>0</v>
      </c>
      <c r="E28" s="1125" t="s">
        <v>809</v>
      </c>
      <c r="F28" s="1805"/>
      <c r="G28" s="1207" t="s">
        <v>820</v>
      </c>
      <c r="H28" s="244" t="str">
        <f t="shared" si="13"/>
        <v>Услуги по передаче тепловой энергии по магистральным сетям  (и/или тепловым вводам), через тепловые пункты  и по распределительным сетям ОВ субабонентам  ПОСЛЕ тепловых пунктов (Передача Тип 6)</v>
      </c>
      <c r="I28" s="1369">
        <f t="shared" si="13"/>
        <v>1</v>
      </c>
      <c r="J28" s="261">
        <f t="shared" si="13"/>
        <v>10</v>
      </c>
      <c r="K28" s="1221" t="s">
        <v>818</v>
      </c>
      <c r="L28" s="1805"/>
      <c r="M28" s="1396" t="s">
        <v>832</v>
      </c>
      <c r="N28" s="1410" t="s">
        <v>289</v>
      </c>
      <c r="O28" s="1473">
        <f>P28*$O$27/$P$27</f>
        <v>0</v>
      </c>
      <c r="P28" s="1472">
        <f t="shared" ref="P28:P34" si="14">$P$16*D26</f>
        <v>0</v>
      </c>
      <c r="Q28" s="1459" t="s">
        <v>813</v>
      </c>
      <c r="R28" s="1805"/>
      <c r="S28" s="1396" t="s">
        <v>178</v>
      </c>
      <c r="T28" s="1496" t="s">
        <v>304</v>
      </c>
      <c r="U28" s="1497">
        <f t="shared" si="6"/>
        <v>0</v>
      </c>
      <c r="V28" s="1498">
        <f t="shared" si="10"/>
        <v>0</v>
      </c>
      <c r="W28" s="1443" t="s">
        <v>885</v>
      </c>
      <c r="X28" s="1805"/>
      <c r="Y28" s="1396"/>
      <c r="Z28" s="1413" t="s">
        <v>872</v>
      </c>
      <c r="AA28" s="1515">
        <f>SUM(AA29:AA34)</f>
        <v>0.85000000000000009</v>
      </c>
      <c r="AB28" s="1528">
        <f t="shared" si="11"/>
        <v>0.89093484419263458</v>
      </c>
      <c r="AC28" s="1537">
        <f t="shared" ref="AC28:AC41" si="15">AB28/$AB$27</f>
        <v>0.94444444444444442</v>
      </c>
      <c r="AD28" s="1805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</row>
    <row r="29" spans="1:120" ht="44.25" customHeight="1" thickBot="1" x14ac:dyDescent="0.3">
      <c r="A29" s="266" t="s">
        <v>177</v>
      </c>
      <c r="B29" s="1353" t="s">
        <v>281</v>
      </c>
      <c r="C29" s="1355">
        <f>J23/D49</f>
        <v>5.8823529411764705E-2</v>
      </c>
      <c r="D29" s="1359">
        <f t="shared" si="12"/>
        <v>0.58823529411764708</v>
      </c>
      <c r="E29" s="1125" t="s">
        <v>809</v>
      </c>
      <c r="F29" s="1805"/>
      <c r="G29" s="1456" t="s">
        <v>823</v>
      </c>
      <c r="H29" s="1452" t="s">
        <v>822</v>
      </c>
      <c r="I29" s="1371"/>
      <c r="J29" s="1401">
        <f>J11</f>
        <v>10</v>
      </c>
      <c r="K29" s="1459" t="s">
        <v>817</v>
      </c>
      <c r="L29" s="1805"/>
      <c r="M29" s="1396" t="s">
        <v>833</v>
      </c>
      <c r="N29" s="1410" t="s">
        <v>290</v>
      </c>
      <c r="O29" s="1473">
        <f t="shared" ref="O29:O33" si="16">P29*$O$27/$P$27</f>
        <v>0</v>
      </c>
      <c r="P29" s="1472">
        <f t="shared" si="14"/>
        <v>0</v>
      </c>
      <c r="Q29" s="1459" t="s">
        <v>813</v>
      </c>
      <c r="R29" s="1805"/>
      <c r="S29" s="1396" t="s">
        <v>179</v>
      </c>
      <c r="T29" s="1496" t="s">
        <v>305</v>
      </c>
      <c r="U29" s="1497">
        <f t="shared" si="6"/>
        <v>0.13445378151260504</v>
      </c>
      <c r="V29" s="1498">
        <f t="shared" si="10"/>
        <v>8.0672268907563023</v>
      </c>
      <c r="W29" s="1443" t="s">
        <v>885</v>
      </c>
      <c r="X29" s="1805"/>
      <c r="Y29" s="1396" t="s">
        <v>168</v>
      </c>
      <c r="Z29" s="1412" t="s">
        <v>217</v>
      </c>
      <c r="AA29" s="1516">
        <f>P26/$P$15</f>
        <v>0</v>
      </c>
      <c r="AB29" s="1529">
        <f t="shared" si="11"/>
        <v>0</v>
      </c>
      <c r="AC29" s="1538">
        <f t="shared" si="15"/>
        <v>0</v>
      </c>
      <c r="AD29" s="1805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</row>
    <row r="30" spans="1:120" ht="51" x14ac:dyDescent="0.25">
      <c r="A30" s="266" t="s">
        <v>178</v>
      </c>
      <c r="B30" s="287" t="s">
        <v>282</v>
      </c>
      <c r="C30" s="1355">
        <f>D23/D49</f>
        <v>0</v>
      </c>
      <c r="D30" s="1359">
        <f t="shared" si="12"/>
        <v>0</v>
      </c>
      <c r="E30" s="1125" t="s">
        <v>809</v>
      </c>
      <c r="F30" s="1805"/>
      <c r="G30" s="1207"/>
      <c r="H30" s="1370"/>
      <c r="I30" s="221"/>
      <c r="J30" s="221"/>
      <c r="K30" s="1368"/>
      <c r="L30" s="1805"/>
      <c r="M30" s="1396" t="s">
        <v>835</v>
      </c>
      <c r="N30" s="1410" t="s">
        <v>291</v>
      </c>
      <c r="O30" s="1473">
        <f t="shared" si="16"/>
        <v>0</v>
      </c>
      <c r="P30" s="1472">
        <f t="shared" si="14"/>
        <v>0</v>
      </c>
      <c r="Q30" s="1459" t="s">
        <v>813</v>
      </c>
      <c r="R30" s="1805"/>
      <c r="S30" s="1422" t="s">
        <v>167</v>
      </c>
      <c r="T30" s="1375" t="s">
        <v>138</v>
      </c>
      <c r="U30" s="1499">
        <f t="shared" si="6"/>
        <v>0.71428571428571419</v>
      </c>
      <c r="V30" s="1472">
        <f>$V$16*D40/$D$55</f>
        <v>42.857142857142854</v>
      </c>
      <c r="W30" s="1443" t="s">
        <v>885</v>
      </c>
      <c r="X30" s="1805"/>
      <c r="Y30" s="1396" t="s">
        <v>169</v>
      </c>
      <c r="Z30" s="1411" t="s">
        <v>218</v>
      </c>
      <c r="AA30" s="1516">
        <f>P34/$P$15</f>
        <v>0.8</v>
      </c>
      <c r="AB30" s="1529">
        <f t="shared" si="11"/>
        <v>0.83852691218130304</v>
      </c>
      <c r="AC30" s="1538">
        <f t="shared" si="15"/>
        <v>0.88888888888888884</v>
      </c>
      <c r="AD30" s="1805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</row>
    <row r="31" spans="1:120" ht="51" x14ac:dyDescent="0.25">
      <c r="A31" s="266" t="s">
        <v>179</v>
      </c>
      <c r="B31" s="287" t="s">
        <v>283</v>
      </c>
      <c r="C31" s="1355">
        <f>D32/D49</f>
        <v>0.94117647058823528</v>
      </c>
      <c r="D31" s="1359">
        <f t="shared" si="12"/>
        <v>9.4117647058823533</v>
      </c>
      <c r="E31" s="1125" t="s">
        <v>809</v>
      </c>
      <c r="F31" s="1805"/>
      <c r="G31" s="1207"/>
      <c r="I31" s="346"/>
      <c r="J31" s="346"/>
      <c r="K31" s="1288"/>
      <c r="L31" s="1805"/>
      <c r="M31" s="1396" t="s">
        <v>836</v>
      </c>
      <c r="N31" s="1410" t="s">
        <v>292</v>
      </c>
      <c r="O31" s="1473">
        <f t="shared" si="16"/>
        <v>5.8823529411764712E-2</v>
      </c>
      <c r="P31" s="1472">
        <f t="shared" si="14"/>
        <v>0.54411764705882359</v>
      </c>
      <c r="Q31" s="1459" t="s">
        <v>813</v>
      </c>
      <c r="R31" s="1805"/>
      <c r="S31" s="1422" t="s">
        <v>197</v>
      </c>
      <c r="T31" s="1496" t="s">
        <v>306</v>
      </c>
      <c r="U31" s="1497">
        <f t="shared" si="6"/>
        <v>0</v>
      </c>
      <c r="V31" s="1498">
        <f>$V$16*D42/$D$55</f>
        <v>0</v>
      </c>
      <c r="W31" s="1443" t="s">
        <v>885</v>
      </c>
      <c r="X31" s="1805"/>
      <c r="Y31" s="1397" t="s">
        <v>170</v>
      </c>
      <c r="Z31" s="1505" t="s">
        <v>219</v>
      </c>
      <c r="AA31" s="1518">
        <f>J20/$D$10</f>
        <v>0</v>
      </c>
      <c r="AB31" s="1529">
        <f t="shared" si="11"/>
        <v>0</v>
      </c>
      <c r="AC31" s="1538">
        <f t="shared" si="15"/>
        <v>0</v>
      </c>
      <c r="AD31" s="1805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</row>
    <row r="32" spans="1:120" ht="55.5" customHeight="1" x14ac:dyDescent="0.25">
      <c r="A32" s="1199" t="s">
        <v>12</v>
      </c>
      <c r="B32" s="288" t="s">
        <v>882</v>
      </c>
      <c r="C32" s="288"/>
      <c r="D32" s="273">
        <f>D21-D23-D24</f>
        <v>160</v>
      </c>
      <c r="E32" s="1125" t="s">
        <v>809</v>
      </c>
      <c r="F32" s="1805"/>
      <c r="G32" s="1207"/>
      <c r="H32" s="4"/>
      <c r="I32" s="220"/>
      <c r="J32" s="323"/>
      <c r="K32" s="1287"/>
      <c r="L32" s="1805"/>
      <c r="M32" s="1396" t="s">
        <v>837</v>
      </c>
      <c r="N32" s="1410" t="s">
        <v>293</v>
      </c>
      <c r="O32" s="1473">
        <f t="shared" si="16"/>
        <v>0</v>
      </c>
      <c r="P32" s="1472">
        <f t="shared" si="14"/>
        <v>0</v>
      </c>
      <c r="Q32" s="1459" t="s">
        <v>813</v>
      </c>
      <c r="R32" s="1805"/>
      <c r="S32" s="1422" t="s">
        <v>198</v>
      </c>
      <c r="T32" s="1496" t="s">
        <v>307</v>
      </c>
      <c r="U32" s="1497">
        <f t="shared" si="6"/>
        <v>0</v>
      </c>
      <c r="V32" s="1498">
        <f>$V$16*D43/$D$55</f>
        <v>0</v>
      </c>
      <c r="W32" s="1443" t="s">
        <v>885</v>
      </c>
      <c r="X32" s="1805"/>
      <c r="Y32" s="1396" t="s">
        <v>171</v>
      </c>
      <c r="Z32" s="1505" t="s">
        <v>220</v>
      </c>
      <c r="AA32" s="1518">
        <f>J21/$D$10</f>
        <v>0</v>
      </c>
      <c r="AB32" s="1529">
        <f t="shared" si="11"/>
        <v>0</v>
      </c>
      <c r="AC32" s="1538">
        <f t="shared" si="15"/>
        <v>0</v>
      </c>
      <c r="AD32" s="1805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</row>
    <row r="33" spans="1:120" ht="48.75" x14ac:dyDescent="0.25">
      <c r="A33" s="1200" t="s">
        <v>180</v>
      </c>
      <c r="B33" s="289" t="s">
        <v>127</v>
      </c>
      <c r="C33" s="289"/>
      <c r="D33" s="273">
        <f>D32</f>
        <v>160</v>
      </c>
      <c r="E33" s="1125" t="s">
        <v>809</v>
      </c>
      <c r="F33" s="1805"/>
      <c r="G33" s="1207"/>
      <c r="H33" s="4"/>
      <c r="I33" s="220"/>
      <c r="J33" s="323"/>
      <c r="K33" s="1287"/>
      <c r="L33" s="1805"/>
      <c r="M33" s="1396" t="s">
        <v>838</v>
      </c>
      <c r="N33" s="1410" t="s">
        <v>294</v>
      </c>
      <c r="O33" s="1473">
        <f t="shared" si="16"/>
        <v>0.94117647058823539</v>
      </c>
      <c r="P33" s="1472">
        <f t="shared" si="14"/>
        <v>8.7058823529411775</v>
      </c>
      <c r="Q33" s="1459" t="s">
        <v>813</v>
      </c>
      <c r="R33" s="1805"/>
      <c r="S33" s="1396" t="s">
        <v>199</v>
      </c>
      <c r="T33" s="1496" t="s">
        <v>308</v>
      </c>
      <c r="U33" s="1497">
        <f t="shared" si="6"/>
        <v>8.9285714285714274E-2</v>
      </c>
      <c r="V33" s="1498">
        <f>$V$16*D44/$D$55</f>
        <v>5.3571428571428568</v>
      </c>
      <c r="W33" s="1443" t="s">
        <v>885</v>
      </c>
      <c r="X33" s="1805"/>
      <c r="Y33" s="1396" t="s">
        <v>172</v>
      </c>
      <c r="Z33" s="1505" t="s">
        <v>221</v>
      </c>
      <c r="AA33" s="1518">
        <f>J22/$D$10</f>
        <v>0</v>
      </c>
      <c r="AB33" s="1529">
        <f t="shared" si="11"/>
        <v>0</v>
      </c>
      <c r="AC33" s="1538">
        <f t="shared" si="15"/>
        <v>0</v>
      </c>
      <c r="AD33" s="1805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</row>
    <row r="34" spans="1:120" ht="40.5" customHeight="1" x14ac:dyDescent="0.25">
      <c r="A34" s="1199"/>
      <c r="B34" s="279" t="s">
        <v>129</v>
      </c>
      <c r="C34" s="279"/>
      <c r="D34" s="258"/>
      <c r="E34" s="1205"/>
      <c r="F34" s="1805"/>
      <c r="G34" s="1207"/>
      <c r="H34" s="4"/>
      <c r="I34" s="220"/>
      <c r="J34" s="323"/>
      <c r="K34" s="1287"/>
      <c r="L34" s="1805"/>
      <c r="M34" s="1396" t="s">
        <v>15</v>
      </c>
      <c r="N34" s="1408" t="s">
        <v>834</v>
      </c>
      <c r="O34" s="1382"/>
      <c r="P34" s="1471">
        <f t="shared" si="14"/>
        <v>148</v>
      </c>
      <c r="Q34" s="1459" t="s">
        <v>813</v>
      </c>
      <c r="R34" s="1805"/>
      <c r="S34" s="1396" t="s">
        <v>200</v>
      </c>
      <c r="T34" s="1496" t="s">
        <v>309</v>
      </c>
      <c r="U34" s="1497">
        <f t="shared" si="6"/>
        <v>0.625</v>
      </c>
      <c r="V34" s="1498">
        <f>$V$16*D45/$D$55</f>
        <v>37.5</v>
      </c>
      <c r="W34" s="1443" t="s">
        <v>885</v>
      </c>
      <c r="X34" s="1805"/>
      <c r="Y34" s="1396" t="s">
        <v>264</v>
      </c>
      <c r="Z34" s="1505" t="s">
        <v>222</v>
      </c>
      <c r="AA34" s="1518">
        <f>J23/$D$10</f>
        <v>0.05</v>
      </c>
      <c r="AB34" s="1529">
        <f t="shared" si="11"/>
        <v>5.240793201133144E-2</v>
      </c>
      <c r="AC34" s="1538">
        <f t="shared" si="15"/>
        <v>5.5555555555555552E-2</v>
      </c>
      <c r="AD34" s="1805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</row>
    <row r="35" spans="1:120" ht="18.75" x14ac:dyDescent="0.25">
      <c r="A35" s="1199" t="s">
        <v>13</v>
      </c>
      <c r="B35" s="290" t="s">
        <v>95</v>
      </c>
      <c r="C35" s="290"/>
      <c r="D35" s="273">
        <f>'Номенклатура продуктов'!D38</f>
        <v>70</v>
      </c>
      <c r="E35" s="1125" t="s">
        <v>809</v>
      </c>
      <c r="F35" s="1805"/>
      <c r="G35" s="1207"/>
      <c r="H35" s="4"/>
      <c r="I35" s="220"/>
      <c r="J35" s="323"/>
      <c r="K35" s="1287"/>
      <c r="L35" s="1805"/>
      <c r="M35" s="1475" t="s">
        <v>823</v>
      </c>
      <c r="N35" s="1469" t="s">
        <v>839</v>
      </c>
      <c r="O35" s="1402">
        <v>1</v>
      </c>
      <c r="P35" s="1471">
        <f>P34</f>
        <v>148</v>
      </c>
      <c r="Q35" s="1459" t="s">
        <v>813</v>
      </c>
      <c r="R35" s="1805"/>
      <c r="S35" s="1500"/>
      <c r="T35" s="1548"/>
      <c r="U35" s="1549"/>
      <c r="V35" s="1472"/>
      <c r="W35" s="1459"/>
      <c r="X35" s="1805"/>
      <c r="Y35" s="1396"/>
      <c r="Z35" s="1413" t="s">
        <v>239</v>
      </c>
      <c r="AA35" s="1515">
        <f>SUM(AA36:AA41)</f>
        <v>5.000000000000001E-2</v>
      </c>
      <c r="AB35" s="1528">
        <f t="shared" si="11"/>
        <v>5.2407932011331447E-2</v>
      </c>
      <c r="AC35" s="1537">
        <f t="shared" si="15"/>
        <v>5.5555555555555559E-2</v>
      </c>
      <c r="AD35" s="180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</row>
    <row r="36" spans="1:120" ht="26.25" x14ac:dyDescent="0.25">
      <c r="A36" s="1199" t="s">
        <v>14</v>
      </c>
      <c r="B36" s="288" t="s">
        <v>97</v>
      </c>
      <c r="C36" s="288"/>
      <c r="D36" s="273">
        <f>'Номенклатура продуктов'!D41</f>
        <v>40</v>
      </c>
      <c r="E36" s="1125" t="s">
        <v>809</v>
      </c>
      <c r="F36" s="1805"/>
      <c r="G36" s="1207"/>
      <c r="H36" s="4"/>
      <c r="I36" s="220"/>
      <c r="J36" s="220"/>
      <c r="K36" s="220"/>
      <c r="L36" s="1805"/>
      <c r="M36" s="1396" t="s">
        <v>840</v>
      </c>
      <c r="N36" s="1383" t="s">
        <v>149</v>
      </c>
      <c r="O36" s="1476">
        <f>P36*$O$35/$P$35</f>
        <v>0.4375</v>
      </c>
      <c r="P36" s="1480">
        <f>$P$16*D35</f>
        <v>64.75</v>
      </c>
      <c r="Q36" s="1459" t="s">
        <v>813</v>
      </c>
      <c r="R36" s="1805"/>
      <c r="S36" s="1500"/>
      <c r="T36" s="1550"/>
      <c r="U36" s="1551"/>
      <c r="V36" s="1498"/>
      <c r="W36" s="1459"/>
      <c r="X36" s="1805"/>
      <c r="Y36" s="1396" t="s">
        <v>265</v>
      </c>
      <c r="Z36" s="1506" t="s">
        <v>211</v>
      </c>
      <c r="AA36" s="1516">
        <f t="shared" ref="AA36:AA41" si="17">P28/$P$15</f>
        <v>0</v>
      </c>
      <c r="AB36" s="1529">
        <f t="shared" si="11"/>
        <v>0</v>
      </c>
      <c r="AC36" s="1538">
        <f t="shared" si="15"/>
        <v>0</v>
      </c>
      <c r="AD36" s="1805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</row>
    <row r="37" spans="1:120" ht="26.25" x14ac:dyDescent="0.25">
      <c r="A37" s="1199" t="s">
        <v>15</v>
      </c>
      <c r="B37" s="291" t="s">
        <v>131</v>
      </c>
      <c r="C37" s="1181">
        <v>1</v>
      </c>
      <c r="D37" s="273">
        <f>D33-D35-D36</f>
        <v>50</v>
      </c>
      <c r="E37" s="1125" t="s">
        <v>809</v>
      </c>
      <c r="F37" s="1805"/>
      <c r="G37" s="1207"/>
      <c r="I37" s="346"/>
      <c r="J37" s="346"/>
      <c r="K37" s="1288"/>
      <c r="L37" s="1805"/>
      <c r="M37" s="1396" t="s">
        <v>841</v>
      </c>
      <c r="N37" s="1377" t="s">
        <v>151</v>
      </c>
      <c r="O37" s="1477">
        <f t="shared" ref="O37:O44" si="18">P37*$O$35/$P$35</f>
        <v>0.25</v>
      </c>
      <c r="P37" s="1480">
        <f>$P$16*D36</f>
        <v>37</v>
      </c>
      <c r="Q37" s="1459" t="s">
        <v>813</v>
      </c>
      <c r="R37" s="1805"/>
      <c r="S37" s="1500"/>
      <c r="T37" s="1550"/>
      <c r="U37" s="1551"/>
      <c r="V37" s="1498"/>
      <c r="W37" s="1459"/>
      <c r="X37" s="1805"/>
      <c r="Y37" s="1396" t="s">
        <v>266</v>
      </c>
      <c r="Z37" s="1506" t="s">
        <v>212</v>
      </c>
      <c r="AA37" s="1516">
        <f t="shared" si="17"/>
        <v>0</v>
      </c>
      <c r="AB37" s="1529">
        <f t="shared" si="11"/>
        <v>0</v>
      </c>
      <c r="AC37" s="1538">
        <f t="shared" si="15"/>
        <v>0</v>
      </c>
      <c r="AD37" s="1805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</row>
    <row r="38" spans="1:120" ht="30" customHeight="1" x14ac:dyDescent="0.25">
      <c r="A38" s="1199"/>
      <c r="B38" s="307" t="s">
        <v>129</v>
      </c>
      <c r="C38" s="307"/>
      <c r="D38" s="258"/>
      <c r="E38" s="1205"/>
      <c r="F38" s="1805"/>
      <c r="G38" s="1207"/>
      <c r="I38" s="346"/>
      <c r="J38" s="346"/>
      <c r="K38" s="1288"/>
      <c r="L38" s="1805"/>
      <c r="M38" s="1396" t="s">
        <v>842</v>
      </c>
      <c r="N38" s="1416" t="s">
        <v>843</v>
      </c>
      <c r="O38" s="1478">
        <f t="shared" si="18"/>
        <v>0.3125</v>
      </c>
      <c r="P38" s="1481">
        <f>$P$16*D37</f>
        <v>46.25</v>
      </c>
      <c r="Q38" s="1459" t="s">
        <v>813</v>
      </c>
      <c r="R38" s="1805"/>
      <c r="S38" s="1500"/>
      <c r="T38" s="1550"/>
      <c r="U38" s="1551"/>
      <c r="V38" s="1498"/>
      <c r="W38" s="1459"/>
      <c r="X38" s="1805"/>
      <c r="Y38" s="1396" t="s">
        <v>267</v>
      </c>
      <c r="Z38" s="1506" t="s">
        <v>213</v>
      </c>
      <c r="AA38" s="1516">
        <f t="shared" si="17"/>
        <v>0</v>
      </c>
      <c r="AB38" s="1529">
        <f t="shared" si="11"/>
        <v>0</v>
      </c>
      <c r="AC38" s="1538">
        <f t="shared" si="15"/>
        <v>0</v>
      </c>
      <c r="AD38" s="1805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</row>
    <row r="39" spans="1:120" ht="38.25" x14ac:dyDescent="0.25">
      <c r="A39" s="1199" t="s">
        <v>182</v>
      </c>
      <c r="B39" s="292" t="s">
        <v>96</v>
      </c>
      <c r="C39" s="1361">
        <f>D39*$C$37/$D$37</f>
        <v>0</v>
      </c>
      <c r="D39" s="1241">
        <v>0</v>
      </c>
      <c r="E39" s="1125" t="s">
        <v>809</v>
      </c>
      <c r="F39" s="1805"/>
      <c r="G39" s="1207"/>
      <c r="I39" s="346"/>
      <c r="J39" s="346"/>
      <c r="K39" s="1367"/>
      <c r="L39" s="1805"/>
      <c r="M39" s="1396" t="s">
        <v>844</v>
      </c>
      <c r="N39" s="1378" t="s">
        <v>150</v>
      </c>
      <c r="O39" s="1479">
        <f t="shared" si="18"/>
        <v>0</v>
      </c>
      <c r="P39" s="1424">
        <f>$P$16*D39</f>
        <v>0</v>
      </c>
      <c r="Q39" s="1459" t="s">
        <v>813</v>
      </c>
      <c r="R39" s="1805"/>
      <c r="S39" s="1500"/>
      <c r="T39" s="1550"/>
      <c r="U39" s="1551"/>
      <c r="V39" s="1498"/>
      <c r="W39" s="1459"/>
      <c r="X39" s="1805"/>
      <c r="Y39" s="1396" t="s">
        <v>268</v>
      </c>
      <c r="Z39" s="1506" t="s">
        <v>244</v>
      </c>
      <c r="AA39" s="1516">
        <f t="shared" si="17"/>
        <v>2.9411764705882357E-3</v>
      </c>
      <c r="AB39" s="1529">
        <f t="shared" si="11"/>
        <v>3.0828195300783203E-3</v>
      </c>
      <c r="AC39" s="1538">
        <f t="shared" si="15"/>
        <v>3.2679738562091504E-3</v>
      </c>
      <c r="AD39" s="1805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</row>
    <row r="40" spans="1:120" s="14" customFormat="1" ht="26.25" x14ac:dyDescent="0.25">
      <c r="A40" s="1199" t="s">
        <v>183</v>
      </c>
      <c r="B40" s="292" t="s">
        <v>132</v>
      </c>
      <c r="C40" s="1361">
        <f>D40*$C$37/$D$37</f>
        <v>1</v>
      </c>
      <c r="D40" s="261">
        <f>D37-D39</f>
        <v>50</v>
      </c>
      <c r="E40" s="1125" t="s">
        <v>809</v>
      </c>
      <c r="F40" s="1805"/>
      <c r="G40" s="1460"/>
      <c r="H40" s="1393"/>
      <c r="I40" s="1540"/>
      <c r="J40" s="1449"/>
      <c r="K40" s="1541"/>
      <c r="L40" s="1805"/>
      <c r="M40" s="1396" t="s">
        <v>845</v>
      </c>
      <c r="N40" s="1378" t="s">
        <v>846</v>
      </c>
      <c r="O40" s="1479">
        <f t="shared" si="18"/>
        <v>0.3125</v>
      </c>
      <c r="P40" s="1481">
        <f>$P$16*D40</f>
        <v>46.25</v>
      </c>
      <c r="Q40" s="1459" t="s">
        <v>813</v>
      </c>
      <c r="R40" s="1805"/>
      <c r="S40" s="1500"/>
      <c r="T40" s="1550"/>
      <c r="U40" s="1551"/>
      <c r="V40" s="1498"/>
      <c r="W40" s="1459"/>
      <c r="X40" s="1805"/>
      <c r="Y40" s="1396" t="s">
        <v>269</v>
      </c>
      <c r="Z40" s="1506" t="s">
        <v>245</v>
      </c>
      <c r="AA40" s="1516">
        <f t="shared" si="17"/>
        <v>0</v>
      </c>
      <c r="AB40" s="1529">
        <f t="shared" si="11"/>
        <v>0</v>
      </c>
      <c r="AC40" s="1538">
        <f t="shared" si="15"/>
        <v>0</v>
      </c>
      <c r="AD40" s="1805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</row>
    <row r="41" spans="1:120" ht="39" x14ac:dyDescent="0.25">
      <c r="A41" s="1199"/>
      <c r="B41" s="307" t="s">
        <v>129</v>
      </c>
      <c r="C41" s="1205"/>
      <c r="D41" s="258"/>
      <c r="F41" s="1812"/>
      <c r="G41" s="1542"/>
      <c r="H41" s="1542"/>
      <c r="I41" s="346"/>
      <c r="J41" s="346"/>
      <c r="K41" s="1367"/>
      <c r="L41" s="1805"/>
      <c r="M41" s="1396" t="s">
        <v>847</v>
      </c>
      <c r="N41" s="1378" t="s">
        <v>145</v>
      </c>
      <c r="O41" s="1484">
        <f t="shared" si="18"/>
        <v>0</v>
      </c>
      <c r="P41" s="1482">
        <f>$P$16*D42</f>
        <v>0</v>
      </c>
      <c r="Q41" s="1459" t="s">
        <v>813</v>
      </c>
      <c r="R41" s="1805"/>
      <c r="S41" s="1500"/>
      <c r="T41" s="1548"/>
      <c r="U41" s="1549"/>
      <c r="V41" s="1472"/>
      <c r="W41" s="1459"/>
      <c r="X41" s="1805"/>
      <c r="Y41" s="1396" t="s">
        <v>270</v>
      </c>
      <c r="Z41" s="1506" t="s">
        <v>246</v>
      </c>
      <c r="AA41" s="1516">
        <f t="shared" si="17"/>
        <v>4.7058823529411771E-2</v>
      </c>
      <c r="AB41" s="1529">
        <f t="shared" si="11"/>
        <v>4.9325112481253125E-2</v>
      </c>
      <c r="AC41" s="1538">
        <f t="shared" si="15"/>
        <v>5.2287581699346407E-2</v>
      </c>
      <c r="AD41" s="1805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</row>
    <row r="42" spans="1:120" ht="39" x14ac:dyDescent="0.25">
      <c r="A42" s="1199" t="s">
        <v>184</v>
      </c>
      <c r="B42" s="305" t="s">
        <v>92</v>
      </c>
      <c r="C42" s="1361">
        <f>J26/($D$35+$J$28)</f>
        <v>0</v>
      </c>
      <c r="D42" s="1241">
        <f>$D$40*C42</f>
        <v>0</v>
      </c>
      <c r="E42" s="1125" t="s">
        <v>809</v>
      </c>
      <c r="F42" s="1812"/>
      <c r="G42" s="1542"/>
      <c r="H42" s="1542"/>
      <c r="I42" s="221"/>
      <c r="J42" s="221"/>
      <c r="K42" s="221"/>
      <c r="L42" s="1805"/>
      <c r="M42" s="1396" t="s">
        <v>848</v>
      </c>
      <c r="N42" s="1378" t="s">
        <v>146</v>
      </c>
      <c r="O42" s="1484">
        <f t="shared" si="18"/>
        <v>0</v>
      </c>
      <c r="P42" s="1482">
        <f>$P$16*D43</f>
        <v>0</v>
      </c>
      <c r="Q42" s="1459" t="s">
        <v>813</v>
      </c>
      <c r="R42" s="1805"/>
      <c r="S42" s="1500"/>
      <c r="T42" s="1550"/>
      <c r="U42" s="1551"/>
      <c r="V42" s="1498"/>
      <c r="W42" s="1459"/>
      <c r="X42" s="1805"/>
      <c r="Y42" s="1396" t="s">
        <v>173</v>
      </c>
      <c r="Z42" s="1501" t="s">
        <v>876</v>
      </c>
      <c r="AA42" s="1519">
        <f>AA43+AA44</f>
        <v>0.785135135135135</v>
      </c>
      <c r="AB42" s="1531">
        <v>1</v>
      </c>
      <c r="AC42" s="1510"/>
      <c r="AD42" s="1805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</row>
    <row r="43" spans="1:120" ht="39" x14ac:dyDescent="0.25">
      <c r="A43" s="1199" t="s">
        <v>185</v>
      </c>
      <c r="B43" s="305" t="s">
        <v>93</v>
      </c>
      <c r="C43" s="1539">
        <f t="shared" ref="C43:C44" si="19">J27/($D$35+$J$28)</f>
        <v>0</v>
      </c>
      <c r="D43" s="1241">
        <f>$D$40*C43</f>
        <v>0</v>
      </c>
      <c r="E43" s="1125" t="s">
        <v>809</v>
      </c>
      <c r="F43" s="1805"/>
      <c r="G43" s="1207"/>
      <c r="I43" s="346"/>
      <c r="J43" s="346"/>
      <c r="K43" s="1288"/>
      <c r="L43" s="1805"/>
      <c r="M43" s="1396" t="s">
        <v>849</v>
      </c>
      <c r="N43" s="1378" t="s">
        <v>147</v>
      </c>
      <c r="O43" s="1484">
        <f t="shared" si="18"/>
        <v>3.90625E-2</v>
      </c>
      <c r="P43" s="1483">
        <f>$P$16*D44</f>
        <v>5.78125</v>
      </c>
      <c r="Q43" s="1459" t="s">
        <v>813</v>
      </c>
      <c r="R43" s="1805"/>
      <c r="S43" s="1500"/>
      <c r="T43" s="1550"/>
      <c r="U43" s="1551"/>
      <c r="V43" s="1498"/>
      <c r="W43" s="1459"/>
      <c r="X43" s="1805"/>
      <c r="Y43" s="1397"/>
      <c r="Z43" s="1501" t="s">
        <v>875</v>
      </c>
      <c r="AA43" s="1512">
        <f>AA45+AA47</f>
        <v>0.70405405405405397</v>
      </c>
      <c r="AB43" s="1532">
        <v>0.5</v>
      </c>
      <c r="AC43" s="1510"/>
      <c r="AD43" s="1805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</row>
    <row r="44" spans="1:120" ht="39" x14ac:dyDescent="0.25">
      <c r="A44" s="1199" t="s">
        <v>186</v>
      </c>
      <c r="B44" s="305" t="s">
        <v>98</v>
      </c>
      <c r="C44" s="1539">
        <f t="shared" si="19"/>
        <v>0.125</v>
      </c>
      <c r="D44" s="1241">
        <f>$D$40*C44</f>
        <v>6.25</v>
      </c>
      <c r="E44" s="1125" t="s">
        <v>809</v>
      </c>
      <c r="F44" s="1805"/>
      <c r="G44" s="1207"/>
      <c r="H44" s="4"/>
      <c r="I44" s="220"/>
      <c r="J44" s="323"/>
      <c r="K44" s="1287"/>
      <c r="L44" s="1805"/>
      <c r="M44" s="1396" t="s">
        <v>850</v>
      </c>
      <c r="N44" s="1378" t="s">
        <v>148</v>
      </c>
      <c r="O44" s="1484">
        <f t="shared" si="18"/>
        <v>0.2734375</v>
      </c>
      <c r="P44" s="1483">
        <f>$P$16*D45</f>
        <v>40.46875</v>
      </c>
      <c r="Q44" s="1459" t="s">
        <v>813</v>
      </c>
      <c r="R44" s="1805"/>
      <c r="S44" s="1500"/>
      <c r="T44" s="1550"/>
      <c r="U44" s="1551"/>
      <c r="V44" s="1498"/>
      <c r="W44" s="1459"/>
      <c r="X44" s="1805"/>
      <c r="Y44" s="1397"/>
      <c r="Z44" s="1501" t="s">
        <v>572</v>
      </c>
      <c r="AA44" s="1512">
        <f>AA58</f>
        <v>8.1081081081081086E-2</v>
      </c>
      <c r="AB44" s="1533">
        <f>AB42-AB43</f>
        <v>0.5</v>
      </c>
      <c r="AC44" s="1510"/>
      <c r="AD44" s="1805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</row>
    <row r="45" spans="1:120" ht="39" thickBot="1" x14ac:dyDescent="0.3">
      <c r="A45" s="1201" t="s">
        <v>187</v>
      </c>
      <c r="B45" s="1202" t="s">
        <v>94</v>
      </c>
      <c r="C45" s="1539">
        <f>D35/($D$35+$J$28)</f>
        <v>0.875</v>
      </c>
      <c r="D45" s="1360">
        <f>$D$40*C45</f>
        <v>43.75</v>
      </c>
      <c r="E45" s="1125" t="s">
        <v>809</v>
      </c>
      <c r="F45" s="1805"/>
      <c r="G45" s="1207"/>
      <c r="H45" s="4"/>
      <c r="I45" s="220"/>
      <c r="J45" s="323"/>
      <c r="K45" s="1287"/>
      <c r="L45" s="1805"/>
      <c r="M45" s="1475"/>
      <c r="N45" s="1544"/>
      <c r="O45" s="1544"/>
      <c r="P45" s="1392"/>
      <c r="Q45" s="1392"/>
      <c r="R45" s="1805"/>
      <c r="S45" s="1500"/>
      <c r="T45" s="1550"/>
      <c r="U45" s="1551"/>
      <c r="V45" s="1498"/>
      <c r="W45" s="1459"/>
      <c r="X45" s="1805"/>
      <c r="Y45" s="1397" t="s">
        <v>10</v>
      </c>
      <c r="Z45" s="1502" t="s">
        <v>870</v>
      </c>
      <c r="AA45" s="1515">
        <f>AA46</f>
        <v>5.4054054054054057E-2</v>
      </c>
      <c r="AB45" s="1534">
        <f t="shared" ref="AB45:AB57" si="20">AA45*$AB$43/$AA$43</f>
        <v>3.8387715930902115E-2</v>
      </c>
      <c r="AC45" s="1510"/>
      <c r="AD45" s="180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</row>
    <row r="46" spans="1:120" ht="39" thickBot="1" x14ac:dyDescent="0.3">
      <c r="A46" s="2"/>
      <c r="D46" s="2"/>
      <c r="F46" s="1805"/>
      <c r="G46" s="1207"/>
      <c r="H46" s="4"/>
      <c r="I46" s="220"/>
      <c r="J46" s="323"/>
      <c r="K46" s="1287"/>
      <c r="L46" s="1805"/>
      <c r="M46" s="1475"/>
      <c r="N46" s="1545"/>
      <c r="O46" s="1545"/>
      <c r="P46" s="1392"/>
      <c r="Q46" s="1392"/>
      <c r="R46" s="1805"/>
      <c r="S46" s="1475"/>
      <c r="T46" s="1550"/>
      <c r="U46" s="1551"/>
      <c r="V46" s="1498"/>
      <c r="W46" s="1459"/>
      <c r="X46" s="1805"/>
      <c r="Y46" s="1397" t="s">
        <v>192</v>
      </c>
      <c r="Z46" s="1503" t="s">
        <v>233</v>
      </c>
      <c r="AA46" s="1520">
        <f>AA26</f>
        <v>5.4054054054054057E-2</v>
      </c>
      <c r="AB46" s="1535">
        <f t="shared" si="20"/>
        <v>3.8387715930902115E-2</v>
      </c>
      <c r="AC46" s="1510"/>
      <c r="AD46" s="1805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</row>
    <row r="47" spans="1:120" ht="18.75" x14ac:dyDescent="0.25">
      <c r="A47" s="2"/>
      <c r="B47" s="1186" t="s">
        <v>505</v>
      </c>
      <c r="C47" s="1187" t="s">
        <v>158</v>
      </c>
      <c r="D47" s="1188"/>
      <c r="E47" s="1141"/>
      <c r="F47" s="1805"/>
      <c r="G47" s="1207"/>
      <c r="H47" s="1450" t="s">
        <v>505</v>
      </c>
      <c r="I47" s="1462"/>
      <c r="J47" s="1462"/>
      <c r="K47" s="1463"/>
      <c r="L47" s="1805"/>
      <c r="M47" s="1475"/>
      <c r="N47" s="166" t="s">
        <v>498</v>
      </c>
      <c r="O47" s="1385"/>
      <c r="P47" s="312"/>
      <c r="Q47" s="1420"/>
      <c r="R47" s="1805"/>
      <c r="S47" s="1475"/>
      <c r="T47" s="1550"/>
      <c r="U47" s="1551"/>
      <c r="V47" s="1498"/>
      <c r="W47" s="1459"/>
      <c r="X47" s="1805"/>
      <c r="Y47" s="1397" t="s">
        <v>11</v>
      </c>
      <c r="Z47" s="1504" t="s">
        <v>878</v>
      </c>
      <c r="AA47" s="1515">
        <f>AA48+AA53</f>
        <v>0.64999999999999991</v>
      </c>
      <c r="AB47" s="1534">
        <f t="shared" si="20"/>
        <v>0.46161228406909788</v>
      </c>
      <c r="AC47" s="1510">
        <v>1</v>
      </c>
      <c r="AD47" s="1805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</row>
    <row r="48" spans="1:120" ht="30" x14ac:dyDescent="0.25">
      <c r="A48" s="2"/>
      <c r="B48" s="1189" t="s">
        <v>799</v>
      </c>
      <c r="C48" s="1183">
        <v>1</v>
      </c>
      <c r="D48" s="261">
        <f>D10</f>
        <v>200</v>
      </c>
      <c r="E48" s="1125" t="s">
        <v>809</v>
      </c>
      <c r="F48" s="1805"/>
      <c r="G48" s="1207"/>
      <c r="H48" s="1451" t="s">
        <v>821</v>
      </c>
      <c r="I48" s="1449">
        <v>1</v>
      </c>
      <c r="J48" s="1394">
        <f>J12</f>
        <v>10</v>
      </c>
      <c r="K48" s="1443" t="s">
        <v>809</v>
      </c>
      <c r="L48" s="1805"/>
      <c r="M48" s="1475"/>
      <c r="N48" s="167" t="s">
        <v>499</v>
      </c>
      <c r="O48" s="1386"/>
      <c r="P48" s="312">
        <f>P11</f>
        <v>15</v>
      </c>
      <c r="Q48" s="1420"/>
      <c r="R48" s="1805"/>
      <c r="S48" s="1500"/>
      <c r="T48" s="1552"/>
      <c r="U48" s="1485"/>
      <c r="V48" s="1472"/>
      <c r="W48" s="1459"/>
      <c r="X48" s="1805"/>
      <c r="Y48" s="1397"/>
      <c r="Z48" s="1413" t="s">
        <v>877</v>
      </c>
      <c r="AA48" s="1514">
        <f>SUM(AA49:AA52)</f>
        <v>0.39999999999999997</v>
      </c>
      <c r="AB48" s="1535">
        <f t="shared" si="20"/>
        <v>0.28406909788867563</v>
      </c>
      <c r="AC48" s="1537">
        <f t="shared" ref="AC48:AC57" si="21">AB48/$AB$47</f>
        <v>0.61538461538461542</v>
      </c>
      <c r="AD48" s="1805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</row>
    <row r="49" spans="1:120" ht="38.25" x14ac:dyDescent="0.25">
      <c r="A49" s="2"/>
      <c r="B49" s="1189" t="s">
        <v>797</v>
      </c>
      <c r="C49" s="1184">
        <f>D49*$C$48/$D$48</f>
        <v>0.85</v>
      </c>
      <c r="D49" s="261">
        <f>D21</f>
        <v>170</v>
      </c>
      <c r="E49" s="1125" t="s">
        <v>809</v>
      </c>
      <c r="F49" s="1805"/>
      <c r="G49" s="1207"/>
      <c r="H49" s="1464" t="s">
        <v>122</v>
      </c>
      <c r="I49" s="1461">
        <f>J49*$I$48/$J$48</f>
        <v>1</v>
      </c>
      <c r="J49" s="1394">
        <f>J14</f>
        <v>10</v>
      </c>
      <c r="K49" s="1443" t="s">
        <v>809</v>
      </c>
      <c r="L49" s="1805"/>
      <c r="M49" s="1475"/>
      <c r="N49" s="167" t="s">
        <v>500</v>
      </c>
      <c r="O49" s="1386"/>
      <c r="P49" s="312"/>
      <c r="Q49" s="1420"/>
      <c r="R49" s="1805"/>
      <c r="S49" s="1500"/>
      <c r="T49" s="1550"/>
      <c r="U49" s="1551"/>
      <c r="V49" s="1498"/>
      <c r="W49" s="1459"/>
      <c r="X49" s="1805"/>
      <c r="Y49" s="1397" t="s">
        <v>174</v>
      </c>
      <c r="Z49" s="1409" t="s">
        <v>229</v>
      </c>
      <c r="AA49" s="1521">
        <f>P36/P15</f>
        <v>0.35</v>
      </c>
      <c r="AB49" s="1536">
        <f t="shared" si="20"/>
        <v>0.24856046065259119</v>
      </c>
      <c r="AC49" s="1538">
        <f t="shared" si="21"/>
        <v>0.53846153846153855</v>
      </c>
      <c r="AD49" s="1805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</row>
    <row r="50" spans="1:120" ht="38.25" x14ac:dyDescent="0.25">
      <c r="A50" s="2"/>
      <c r="B50" s="1189" t="s">
        <v>798</v>
      </c>
      <c r="C50" s="1184">
        <f>D50*$C$48/$D$48</f>
        <v>0.8</v>
      </c>
      <c r="D50" s="261">
        <f>D32</f>
        <v>160</v>
      </c>
      <c r="E50" s="1125" t="s">
        <v>809</v>
      </c>
      <c r="F50" s="1805"/>
      <c r="G50" s="1207"/>
      <c r="H50" s="1464" t="s">
        <v>128</v>
      </c>
      <c r="I50" s="1461">
        <f t="shared" ref="I50:I51" si="22">J50*$I$48/$J$48</f>
        <v>1</v>
      </c>
      <c r="J50" s="1394">
        <f>J24</f>
        <v>10</v>
      </c>
      <c r="K50" s="1443" t="s">
        <v>809</v>
      </c>
      <c r="L50" s="1805"/>
      <c r="M50" s="1475"/>
      <c r="N50" s="167" t="s">
        <v>501</v>
      </c>
      <c r="O50" s="1386"/>
      <c r="P50" s="325">
        <v>0</v>
      </c>
      <c r="Q50" s="1426"/>
      <c r="R50" s="1805"/>
      <c r="S50" s="1500"/>
      <c r="T50" s="1550"/>
      <c r="U50" s="1551"/>
      <c r="V50" s="1498"/>
      <c r="W50" s="1459"/>
      <c r="X50" s="1805"/>
      <c r="Y50" s="1397" t="s">
        <v>175</v>
      </c>
      <c r="Z50" s="1505" t="s">
        <v>230</v>
      </c>
      <c r="AA50" s="1522">
        <f>J26/$D$10</f>
        <v>0</v>
      </c>
      <c r="AB50" s="1536">
        <f t="shared" si="20"/>
        <v>0</v>
      </c>
      <c r="AC50" s="1538">
        <f t="shared" si="21"/>
        <v>0</v>
      </c>
      <c r="AD50" s="1805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</row>
    <row r="51" spans="1:120" ht="51.75" thickBot="1" x14ac:dyDescent="0.3">
      <c r="A51" s="2"/>
      <c r="B51" s="1190" t="s">
        <v>518</v>
      </c>
      <c r="C51" s="1184">
        <f t="shared" ref="C51:C52" si="23">D51*$C$48/$D$48</f>
        <v>0.7</v>
      </c>
      <c r="D51" s="261">
        <f>D52+D53+D54</f>
        <v>140</v>
      </c>
      <c r="E51" s="1125" t="s">
        <v>809</v>
      </c>
      <c r="F51" s="1805"/>
      <c r="G51" s="1207"/>
      <c r="H51" s="1452" t="s">
        <v>822</v>
      </c>
      <c r="I51" s="1465">
        <f t="shared" si="22"/>
        <v>1</v>
      </c>
      <c r="J51" s="1453">
        <f>J29</f>
        <v>10</v>
      </c>
      <c r="K51" s="1454" t="s">
        <v>809</v>
      </c>
      <c r="L51" s="1805"/>
      <c r="M51" s="1475"/>
      <c r="N51" s="167" t="s">
        <v>502</v>
      </c>
      <c r="O51" s="1386"/>
      <c r="P51" s="325">
        <v>0</v>
      </c>
      <c r="Q51" s="1426"/>
      <c r="R51" s="1805"/>
      <c r="S51" s="1475"/>
      <c r="T51" s="1550"/>
      <c r="U51" s="1551"/>
      <c r="V51" s="1498"/>
      <c r="W51" s="1459"/>
      <c r="X51" s="1805"/>
      <c r="Y51" s="1397" t="s">
        <v>176</v>
      </c>
      <c r="Z51" s="1505" t="s">
        <v>231</v>
      </c>
      <c r="AA51" s="1522">
        <f>J27/$D$10</f>
        <v>0</v>
      </c>
      <c r="AB51" s="1536">
        <f t="shared" si="20"/>
        <v>0</v>
      </c>
      <c r="AC51" s="1538">
        <f t="shared" si="21"/>
        <v>0</v>
      </c>
      <c r="AD51" s="1805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</row>
    <row r="52" spans="1:120" ht="38.25" customHeight="1" x14ac:dyDescent="0.25">
      <c r="A52" s="2"/>
      <c r="B52" s="1191" t="s">
        <v>883</v>
      </c>
      <c r="C52" s="1185">
        <f t="shared" si="23"/>
        <v>0.1</v>
      </c>
      <c r="D52" s="1112">
        <f>D12</f>
        <v>20</v>
      </c>
      <c r="E52" s="1125" t="s">
        <v>809</v>
      </c>
      <c r="F52" s="1805"/>
      <c r="G52" s="1365"/>
      <c r="I52" s="346"/>
      <c r="J52" s="346"/>
      <c r="K52" s="1288"/>
      <c r="L52" s="1805"/>
      <c r="M52" s="1475"/>
      <c r="N52" s="167" t="s">
        <v>580</v>
      </c>
      <c r="O52" s="1386"/>
      <c r="P52" s="313">
        <f>P48-P50-P51</f>
        <v>15</v>
      </c>
      <c r="Q52" s="1421"/>
      <c r="R52" s="1805"/>
      <c r="S52" s="1475"/>
      <c r="T52" s="1550"/>
      <c r="U52" s="1551"/>
      <c r="V52" s="1498"/>
      <c r="W52" s="1459"/>
      <c r="X52" s="1805"/>
      <c r="Y52" s="1397" t="s">
        <v>177</v>
      </c>
      <c r="Z52" s="1505" t="s">
        <v>232</v>
      </c>
      <c r="AA52" s="1522">
        <f>J28/$D$10</f>
        <v>0.05</v>
      </c>
      <c r="AB52" s="1536">
        <f t="shared" si="20"/>
        <v>3.550863723608446E-2</v>
      </c>
      <c r="AC52" s="1538">
        <f t="shared" si="21"/>
        <v>7.6923076923076941E-2</v>
      </c>
      <c r="AD52" s="1805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</row>
    <row r="53" spans="1:120" s="3" customFormat="1" ht="15.75" x14ac:dyDescent="0.25">
      <c r="A53" s="277"/>
      <c r="B53" s="1191" t="s">
        <v>520</v>
      </c>
      <c r="C53" s="1185">
        <f>D53*$C$48/$D$48</f>
        <v>0.4</v>
      </c>
      <c r="D53" s="1112">
        <f>D35+J28</f>
        <v>80</v>
      </c>
      <c r="E53" s="1125" t="s">
        <v>809</v>
      </c>
      <c r="F53" s="1805"/>
      <c r="G53" s="1366"/>
      <c r="I53" s="268"/>
      <c r="J53" s="268"/>
      <c r="K53" s="268"/>
      <c r="L53" s="1805"/>
      <c r="M53" s="267"/>
      <c r="N53" s="1387"/>
      <c r="O53" s="1387"/>
      <c r="P53" s="1391"/>
      <c r="Q53" s="1391"/>
      <c r="R53" s="1806"/>
      <c r="S53" s="301"/>
      <c r="T53" s="179"/>
      <c r="U53" s="278"/>
      <c r="V53" s="278"/>
      <c r="W53" s="1404"/>
      <c r="X53" s="1806"/>
      <c r="Y53" s="1397"/>
      <c r="Z53" s="1507" t="s">
        <v>250</v>
      </c>
      <c r="AA53" s="1514">
        <f>SUM(AA54:AA57)</f>
        <v>0.25</v>
      </c>
      <c r="AB53" s="1535">
        <f t="shared" si="20"/>
        <v>0.17754318618042228</v>
      </c>
      <c r="AC53" s="1537">
        <f t="shared" si="21"/>
        <v>0.38461538461538464</v>
      </c>
      <c r="AD53" s="1806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</row>
    <row r="54" spans="1:120" s="3" customFormat="1" ht="25.5" x14ac:dyDescent="0.25">
      <c r="A54" s="267"/>
      <c r="B54" s="1191" t="s">
        <v>796</v>
      </c>
      <c r="C54" s="1185">
        <f>D54*$C$48/$D$48</f>
        <v>0.2</v>
      </c>
      <c r="D54" s="1112">
        <f>D36</f>
        <v>40</v>
      </c>
      <c r="E54" s="1125" t="s">
        <v>809</v>
      </c>
      <c r="F54" s="1805"/>
      <c r="G54" s="1208"/>
      <c r="I54" s="268"/>
      <c r="J54" s="268"/>
      <c r="K54" s="268"/>
      <c r="L54" s="1805"/>
      <c r="M54" s="267"/>
      <c r="N54" s="1372"/>
      <c r="O54" s="1372"/>
      <c r="P54" s="1391"/>
      <c r="Q54" s="1391"/>
      <c r="R54" s="1806"/>
      <c r="S54" s="301"/>
      <c r="U54" s="250"/>
      <c r="V54" s="250"/>
      <c r="W54" s="1391"/>
      <c r="X54" s="1806"/>
      <c r="Y54" s="1397" t="s">
        <v>178</v>
      </c>
      <c r="Z54" s="1508" t="s">
        <v>225</v>
      </c>
      <c r="AA54" s="1521">
        <f>P41/$P$15</f>
        <v>0</v>
      </c>
      <c r="AB54" s="1536">
        <f t="shared" si="20"/>
        <v>0</v>
      </c>
      <c r="AC54" s="1538">
        <f t="shared" si="21"/>
        <v>0</v>
      </c>
      <c r="AD54" s="1806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</row>
    <row r="55" spans="1:120" s="3" customFormat="1" ht="39" thickBot="1" x14ac:dyDescent="0.35">
      <c r="A55" s="267"/>
      <c r="B55" s="1192" t="s">
        <v>529</v>
      </c>
      <c r="C55" s="1193">
        <f>D55*$C$48/$D$48</f>
        <v>0.35</v>
      </c>
      <c r="D55" s="1194">
        <f>D37+D24+D13</f>
        <v>70</v>
      </c>
      <c r="E55" s="1195" t="s">
        <v>809</v>
      </c>
      <c r="F55" s="1811"/>
      <c r="G55" s="1208"/>
      <c r="H55" s="351"/>
      <c r="I55" s="268"/>
      <c r="J55" s="268"/>
      <c r="K55" s="268"/>
      <c r="L55" s="1811"/>
      <c r="M55" s="267"/>
      <c r="N55" s="1546"/>
      <c r="O55" s="1546"/>
      <c r="P55" s="1391"/>
      <c r="Q55" s="1391"/>
      <c r="R55" s="1807"/>
      <c r="S55" s="315"/>
      <c r="T55" s="27"/>
      <c r="U55" s="327"/>
      <c r="V55" s="250"/>
      <c r="W55" s="1391"/>
      <c r="X55" s="1807"/>
      <c r="Y55" s="1397" t="s">
        <v>179</v>
      </c>
      <c r="Z55" s="1508" t="s">
        <v>226</v>
      </c>
      <c r="AA55" s="1521">
        <f>P42/$P$15</f>
        <v>0</v>
      </c>
      <c r="AB55" s="1536">
        <f t="shared" si="20"/>
        <v>0</v>
      </c>
      <c r="AC55" s="1538">
        <f t="shared" si="21"/>
        <v>0</v>
      </c>
      <c r="AD55" s="1807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</row>
    <row r="56" spans="1:120" s="3" customFormat="1" ht="38.25" x14ac:dyDescent="0.25">
      <c r="A56" s="267"/>
      <c r="B56" s="351"/>
      <c r="C56" s="351"/>
      <c r="D56" s="250"/>
      <c r="E56" s="250"/>
      <c r="F56" s="1209"/>
      <c r="G56" s="267"/>
      <c r="I56" s="268"/>
      <c r="J56" s="268"/>
      <c r="K56" s="268"/>
      <c r="L56" s="1209"/>
      <c r="M56" s="267"/>
      <c r="R56" s="1457"/>
      <c r="S56" s="267"/>
      <c r="U56" s="250"/>
      <c r="V56" s="250"/>
      <c r="W56" s="1391"/>
      <c r="X56" s="1457"/>
      <c r="Y56" s="1397" t="s">
        <v>271</v>
      </c>
      <c r="Z56" s="1508" t="s">
        <v>227</v>
      </c>
      <c r="AA56" s="1521">
        <f>P43/$P$15</f>
        <v>3.125E-2</v>
      </c>
      <c r="AB56" s="1536">
        <f t="shared" si="20"/>
        <v>2.2192898272552785E-2</v>
      </c>
      <c r="AC56" s="1538">
        <f t="shared" si="21"/>
        <v>4.807692307692308E-2</v>
      </c>
      <c r="AD56" s="1457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</row>
    <row r="57" spans="1:120" s="3" customFormat="1" ht="49.5" customHeight="1" x14ac:dyDescent="0.25">
      <c r="A57" s="267"/>
      <c r="D57" s="252"/>
      <c r="E57" s="250"/>
      <c r="F57" s="250"/>
      <c r="G57" s="267"/>
      <c r="L57" s="250"/>
      <c r="M57" s="267"/>
      <c r="R57" s="1391"/>
      <c r="S57" s="267"/>
      <c r="U57" s="250"/>
      <c r="V57" s="250"/>
      <c r="W57" s="1391"/>
      <c r="X57" s="1391"/>
      <c r="Y57" s="1397" t="s">
        <v>272</v>
      </c>
      <c r="Z57" s="1508" t="s">
        <v>228</v>
      </c>
      <c r="AA57" s="1521">
        <f>P44/$P$15</f>
        <v>0.21875</v>
      </c>
      <c r="AB57" s="1536">
        <f t="shared" si="20"/>
        <v>0.15535028790786951</v>
      </c>
      <c r="AC57" s="1538">
        <f t="shared" si="21"/>
        <v>0.33653846153846162</v>
      </c>
      <c r="AD57" s="1391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</row>
    <row r="58" spans="1:120" s="3" customFormat="1" ht="30" x14ac:dyDescent="0.25">
      <c r="A58" s="267"/>
      <c r="D58" s="250"/>
      <c r="E58" s="250"/>
      <c r="F58" s="250"/>
      <c r="G58" s="267"/>
      <c r="L58" s="250"/>
      <c r="M58" s="267"/>
      <c r="R58" s="1391"/>
      <c r="S58" s="267"/>
      <c r="U58" s="250"/>
      <c r="V58" s="250"/>
      <c r="W58" s="1391"/>
      <c r="X58" s="1391"/>
      <c r="Y58" s="1397" t="s">
        <v>180</v>
      </c>
      <c r="Z58" s="1501" t="s">
        <v>871</v>
      </c>
      <c r="AA58" s="1509">
        <f>AA59</f>
        <v>8.1081081081081086E-2</v>
      </c>
      <c r="AB58" s="1530">
        <f>AB59</f>
        <v>0.5</v>
      </c>
      <c r="AC58" s="1510"/>
      <c r="AD58" s="1391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</row>
    <row r="59" spans="1:120" s="3" customFormat="1" ht="18" customHeight="1" x14ac:dyDescent="0.25">
      <c r="A59" s="267"/>
      <c r="D59" s="250"/>
      <c r="E59" s="250"/>
      <c r="F59" s="250"/>
      <c r="G59" s="267"/>
      <c r="L59" s="250"/>
      <c r="M59" s="267"/>
      <c r="R59" s="1391"/>
      <c r="S59" s="267"/>
      <c r="U59" s="250"/>
      <c r="V59" s="250"/>
      <c r="W59" s="1391"/>
      <c r="X59" s="1391"/>
      <c r="Y59" s="1397" t="s">
        <v>13</v>
      </c>
      <c r="Z59" s="1504" t="s">
        <v>573</v>
      </c>
      <c r="AA59" s="1512">
        <f>AA60</f>
        <v>8.1081081081081086E-2</v>
      </c>
      <c r="AB59" s="1527">
        <f>AB60</f>
        <v>0.5</v>
      </c>
      <c r="AC59" s="1510">
        <v>1</v>
      </c>
      <c r="AD59" s="1391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</row>
    <row r="60" spans="1:120" s="3" customFormat="1" ht="66" customHeight="1" x14ac:dyDescent="0.25">
      <c r="A60" s="267"/>
      <c r="D60" s="250"/>
      <c r="E60" s="250"/>
      <c r="G60" s="267"/>
      <c r="M60" s="267"/>
      <c r="R60" s="1372"/>
      <c r="S60" s="267"/>
      <c r="U60" s="250"/>
      <c r="V60" s="250"/>
      <c r="W60" s="1391"/>
      <c r="X60" s="1372"/>
      <c r="Y60" s="324" t="s">
        <v>273</v>
      </c>
      <c r="Z60" s="1558" t="s">
        <v>234</v>
      </c>
      <c r="AA60" s="1559">
        <f>P48/$P$15</f>
        <v>8.1081081081081086E-2</v>
      </c>
      <c r="AB60" s="1560">
        <f>AA60*$AB$44/$AA$44</f>
        <v>0.5</v>
      </c>
      <c r="AC60" s="1561">
        <v>1</v>
      </c>
      <c r="AD60" s="1372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</row>
    <row r="61" spans="1:120" s="3" customFormat="1" ht="66" customHeight="1" x14ac:dyDescent="0.25">
      <c r="A61" s="267"/>
      <c r="G61" s="267"/>
      <c r="M61" s="267"/>
      <c r="R61" s="1372"/>
      <c r="S61" s="267"/>
      <c r="U61" s="250"/>
      <c r="V61" s="250"/>
      <c r="W61" s="1391"/>
      <c r="X61" s="1372"/>
      <c r="Y61" s="1475"/>
      <c r="Z61" s="1562"/>
      <c r="AA61" s="1553"/>
      <c r="AB61" s="1554"/>
      <c r="AC61" s="1555"/>
      <c r="AD61" s="1372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</row>
    <row r="62" spans="1:120" s="3" customFormat="1" ht="66" customHeight="1" x14ac:dyDescent="0.25">
      <c r="A62" s="21"/>
      <c r="G62" s="267"/>
      <c r="M62" s="267"/>
      <c r="O62" s="1372"/>
      <c r="Q62" s="1372"/>
      <c r="R62" s="1372"/>
      <c r="S62" s="23"/>
      <c r="U62" s="250"/>
      <c r="V62" s="250"/>
      <c r="W62" s="1391"/>
      <c r="X62" s="1372"/>
      <c r="Y62" s="1475"/>
      <c r="Z62" s="1562"/>
      <c r="AA62" s="1553"/>
      <c r="AB62" s="1554"/>
      <c r="AC62" s="1555"/>
      <c r="AD62" s="137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</row>
    <row r="63" spans="1:120" s="3" customFormat="1" ht="51" customHeight="1" x14ac:dyDescent="0.25">
      <c r="A63" s="21"/>
      <c r="G63" s="267"/>
      <c r="M63" s="250"/>
      <c r="O63" s="1372"/>
      <c r="Q63" s="1372"/>
      <c r="R63" s="1372"/>
      <c r="S63" s="23"/>
      <c r="U63" s="250"/>
      <c r="V63" s="250"/>
      <c r="W63" s="1391"/>
      <c r="X63" s="1372"/>
      <c r="Y63" s="1475"/>
      <c r="Z63" s="1562"/>
      <c r="AA63" s="1553"/>
      <c r="AB63" s="1554"/>
      <c r="AC63" s="1555"/>
      <c r="AD63" s="1372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</row>
    <row r="64" spans="1:120" s="3" customFormat="1" ht="18.75" x14ac:dyDescent="0.25">
      <c r="A64" s="21"/>
      <c r="G64" s="267"/>
      <c r="M64" s="250"/>
      <c r="O64" s="1372"/>
      <c r="Q64" s="1372"/>
      <c r="R64" s="1372"/>
      <c r="S64" s="23"/>
      <c r="U64" s="250"/>
      <c r="V64" s="250"/>
      <c r="W64" s="1391"/>
      <c r="X64" s="1372"/>
      <c r="Y64" s="1475"/>
      <c r="Z64" s="1562"/>
      <c r="AA64" s="1553"/>
      <c r="AB64" s="1554"/>
      <c r="AC64" s="1555"/>
      <c r="AD64" s="1372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</row>
    <row r="65" spans="1:120" s="3" customFormat="1" ht="18.75" x14ac:dyDescent="0.25">
      <c r="A65" s="21"/>
      <c r="G65" s="267"/>
      <c r="M65" s="250"/>
      <c r="O65" s="1372"/>
      <c r="Q65" s="1372"/>
      <c r="R65" s="1372"/>
      <c r="S65" s="23"/>
      <c r="U65" s="250"/>
      <c r="V65" s="250"/>
      <c r="W65" s="1391"/>
      <c r="X65" s="1372"/>
      <c r="Y65" s="1475"/>
      <c r="Z65" s="1562"/>
      <c r="AA65" s="1553"/>
      <c r="AB65" s="1554"/>
      <c r="AC65" s="1555"/>
      <c r="AD65" s="1372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</row>
    <row r="66" spans="1:120" s="3" customFormat="1" ht="18.75" x14ac:dyDescent="0.25">
      <c r="A66" s="21"/>
      <c r="G66" s="21"/>
      <c r="M66" s="250"/>
      <c r="O66" s="1372"/>
      <c r="Q66" s="1372"/>
      <c r="R66" s="1372"/>
      <c r="S66" s="23"/>
      <c r="U66" s="250"/>
      <c r="V66" s="250"/>
      <c r="W66" s="1391"/>
      <c r="X66" s="1372"/>
      <c r="Y66" s="1475"/>
      <c r="Z66" s="1562"/>
      <c r="AA66" s="1553"/>
      <c r="AB66" s="1554"/>
      <c r="AC66" s="1555"/>
      <c r="AD66" s="1372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</row>
    <row r="67" spans="1:120" s="3" customFormat="1" ht="18.75" x14ac:dyDescent="0.25">
      <c r="A67" s="21"/>
      <c r="G67" s="21"/>
      <c r="M67" s="250"/>
      <c r="O67" s="1372"/>
      <c r="Q67" s="1372"/>
      <c r="R67" s="1372"/>
      <c r="S67" s="23"/>
      <c r="U67" s="250"/>
      <c r="V67" s="250"/>
      <c r="W67" s="1391"/>
      <c r="X67" s="1372"/>
      <c r="Y67" s="1475"/>
      <c r="Z67" s="1562"/>
      <c r="AA67" s="1553"/>
      <c r="AB67" s="1554"/>
      <c r="AC67" s="1555"/>
      <c r="AD67" s="1372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</row>
    <row r="68" spans="1:120" s="3" customFormat="1" ht="18.75" x14ac:dyDescent="0.25">
      <c r="A68" s="21"/>
      <c r="G68" s="21"/>
      <c r="O68" s="1372"/>
      <c r="Q68" s="1372"/>
      <c r="R68" s="1372"/>
      <c r="S68" s="23"/>
      <c r="U68" s="250"/>
      <c r="V68" s="250"/>
      <c r="W68" s="1391"/>
      <c r="X68" s="1372"/>
      <c r="Y68" s="1475"/>
      <c r="Z68" s="1562"/>
      <c r="AA68" s="1553"/>
      <c r="AB68" s="1554"/>
      <c r="AC68" s="1555"/>
      <c r="AD68" s="1372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</row>
    <row r="69" spans="1:120" s="3" customFormat="1" ht="18.75" x14ac:dyDescent="0.25">
      <c r="A69" s="21"/>
      <c r="G69" s="21"/>
      <c r="O69" s="1372"/>
      <c r="Q69" s="1372"/>
      <c r="R69" s="1372"/>
      <c r="S69" s="23"/>
      <c r="U69" s="250"/>
      <c r="V69" s="250"/>
      <c r="W69" s="1391"/>
      <c r="X69" s="1372"/>
      <c r="Y69" s="1475"/>
      <c r="Z69" s="1393"/>
      <c r="AA69" s="1556"/>
      <c r="AB69" s="1556"/>
      <c r="AC69" s="1427"/>
      <c r="AD69" s="1372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</row>
    <row r="70" spans="1:120" s="3" customFormat="1" ht="18.75" x14ac:dyDescent="0.25">
      <c r="A70" s="21"/>
      <c r="F70" s="168"/>
      <c r="G70" s="21"/>
      <c r="L70" s="168"/>
      <c r="O70" s="1372"/>
      <c r="Q70" s="1372"/>
      <c r="R70" s="1388"/>
      <c r="S70" s="23"/>
      <c r="U70" s="250"/>
      <c r="V70" s="250"/>
      <c r="W70" s="1391"/>
      <c r="X70" s="1388"/>
      <c r="Y70" s="1475"/>
      <c r="Z70" s="1563"/>
      <c r="AA70" s="1557"/>
      <c r="AB70" s="1395"/>
      <c r="AC70" s="1427"/>
      <c r="AD70" s="1388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</row>
    <row r="71" spans="1:120" s="3" customFormat="1" ht="18.75" x14ac:dyDescent="0.25">
      <c r="A71" s="21"/>
      <c r="G71" s="21"/>
      <c r="O71" s="1372"/>
      <c r="Q71" s="1372"/>
      <c r="R71" s="1372"/>
      <c r="S71" s="23"/>
      <c r="U71" s="250"/>
      <c r="V71" s="250"/>
      <c r="W71" s="1391"/>
      <c r="X71" s="1372"/>
      <c r="Y71" s="1475"/>
      <c r="Z71" s="1564"/>
      <c r="AA71" s="1553"/>
      <c r="AB71" s="1553"/>
      <c r="AC71" s="1427"/>
      <c r="AD71" s="1372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</row>
    <row r="72" spans="1:120" s="3" customFormat="1" ht="18.75" x14ac:dyDescent="0.25">
      <c r="A72" s="21"/>
      <c r="F72" s="2"/>
      <c r="G72" s="21"/>
      <c r="L72" s="2"/>
      <c r="M72" s="21"/>
      <c r="O72" s="1372"/>
      <c r="Q72" s="1372"/>
      <c r="R72" s="1371"/>
      <c r="S72" s="23"/>
      <c r="U72" s="250"/>
      <c r="V72" s="250"/>
      <c r="W72" s="1391"/>
      <c r="X72" s="1371"/>
      <c r="Y72" s="1475"/>
      <c r="Z72" s="1562"/>
      <c r="AA72" s="1553"/>
      <c r="AB72" s="1554"/>
      <c r="AC72" s="1427"/>
      <c r="AD72" s="1371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</row>
    <row r="73" spans="1:120" s="3" customFormat="1" x14ac:dyDescent="0.25">
      <c r="A73" s="21"/>
      <c r="F73" s="2"/>
      <c r="G73" s="21"/>
      <c r="L73" s="2"/>
      <c r="M73" s="21"/>
      <c r="O73" s="1372"/>
      <c r="Q73" s="1372"/>
      <c r="R73" s="1371"/>
      <c r="S73" s="23"/>
      <c r="U73" s="250"/>
      <c r="V73" s="250"/>
      <c r="W73" s="1391"/>
      <c r="X73" s="1371"/>
      <c r="Y73" s="1397"/>
      <c r="Z73" s="1372"/>
      <c r="AA73" s="1399"/>
      <c r="AB73" s="1399"/>
      <c r="AC73" s="1399"/>
      <c r="AD73" s="1371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</row>
    <row r="74" spans="1:120" s="3" customFormat="1" x14ac:dyDescent="0.25">
      <c r="A74" s="21"/>
      <c r="F74" s="2"/>
      <c r="G74" s="21"/>
      <c r="L74" s="2"/>
      <c r="M74" s="21"/>
      <c r="O74" s="1372"/>
      <c r="Q74" s="1372"/>
      <c r="R74" s="1371"/>
      <c r="S74" s="23"/>
      <c r="U74" s="250"/>
      <c r="V74" s="250"/>
      <c r="W74" s="1391"/>
      <c r="X74" s="1371"/>
      <c r="Y74" s="1397"/>
      <c r="Z74" s="1372"/>
      <c r="AA74" s="1399"/>
      <c r="AB74" s="1399"/>
      <c r="AC74" s="1399"/>
      <c r="AD74" s="1371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</row>
    <row r="75" spans="1:120" x14ac:dyDescent="0.25">
      <c r="U75" s="249"/>
      <c r="V75" s="249"/>
      <c r="W75" s="1390"/>
      <c r="Y75" s="1396"/>
      <c r="Z75" s="1371"/>
      <c r="AA75" s="1415"/>
      <c r="AB75" s="1415"/>
      <c r="AC75" s="141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</row>
    <row r="76" spans="1:120" x14ac:dyDescent="0.25">
      <c r="U76" s="249"/>
      <c r="V76" s="249"/>
      <c r="W76" s="1390"/>
      <c r="Y76" s="1396"/>
      <c r="Z76" s="1371"/>
      <c r="AA76" s="1415"/>
      <c r="AB76" s="1415"/>
      <c r="AC76" s="1415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</row>
    <row r="77" spans="1:120" x14ac:dyDescent="0.25">
      <c r="U77" s="249"/>
      <c r="V77" s="249"/>
      <c r="W77" s="1390"/>
      <c r="Y77" s="266"/>
      <c r="AA77" s="304"/>
      <c r="AB77" s="304"/>
      <c r="AC77" s="304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</row>
    <row r="78" spans="1:120" x14ac:dyDescent="0.25">
      <c r="U78" s="249"/>
      <c r="V78" s="249"/>
      <c r="W78" s="1390"/>
      <c r="Y78" s="266"/>
      <c r="AA78" s="304"/>
      <c r="AB78" s="304"/>
      <c r="AC78" s="304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</row>
    <row r="79" spans="1:120" x14ac:dyDescent="0.25">
      <c r="U79" s="249"/>
      <c r="V79" s="249"/>
      <c r="W79" s="1390"/>
      <c r="Y79" s="266"/>
      <c r="AA79" s="304"/>
      <c r="AB79" s="304"/>
      <c r="AC79" s="304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</row>
    <row r="80" spans="1:120" x14ac:dyDescent="0.25">
      <c r="U80" s="249"/>
      <c r="V80" s="249"/>
      <c r="W80" s="1390"/>
      <c r="Y80" s="266"/>
      <c r="AA80" s="304"/>
      <c r="AB80" s="304"/>
      <c r="AC80" s="304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</row>
    <row r="81" spans="21:120" x14ac:dyDescent="0.25">
      <c r="U81" s="249"/>
      <c r="V81" s="249"/>
      <c r="W81" s="1390"/>
      <c r="Y81" s="266"/>
      <c r="AA81" s="304"/>
      <c r="AB81" s="304"/>
      <c r="AC81" s="304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</row>
    <row r="82" spans="21:120" x14ac:dyDescent="0.25">
      <c r="U82" s="249"/>
      <c r="V82" s="249"/>
      <c r="W82" s="1390"/>
      <c r="Y82" s="266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</row>
    <row r="83" spans="21:120" x14ac:dyDescent="0.25">
      <c r="U83" s="249"/>
      <c r="V83" s="249"/>
      <c r="W83" s="1390"/>
      <c r="Y83" s="266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</row>
    <row r="84" spans="21:120" x14ac:dyDescent="0.25">
      <c r="U84" s="249"/>
      <c r="V84" s="249"/>
      <c r="W84" s="1390"/>
      <c r="Y84" s="266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</row>
    <row r="85" spans="21:120" x14ac:dyDescent="0.25">
      <c r="U85" s="249"/>
      <c r="V85" s="249"/>
      <c r="W85" s="1390"/>
      <c r="Y85" s="266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</row>
    <row r="86" spans="21:120" x14ac:dyDescent="0.25">
      <c r="U86" s="249"/>
      <c r="V86" s="249"/>
      <c r="W86" s="1390"/>
      <c r="Y86" s="26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</row>
    <row r="87" spans="21:120" x14ac:dyDescent="0.25">
      <c r="U87" s="249"/>
      <c r="V87" s="249"/>
      <c r="W87" s="1390"/>
      <c r="Y87" s="266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</row>
    <row r="88" spans="21:120" x14ac:dyDescent="0.25">
      <c r="U88" s="249"/>
      <c r="V88" s="249"/>
      <c r="W88" s="1390"/>
      <c r="Y88" s="266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</row>
    <row r="89" spans="21:120" x14ac:dyDescent="0.25">
      <c r="U89" s="249"/>
      <c r="V89" s="249"/>
      <c r="W89" s="1390"/>
      <c r="Y89" s="266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</row>
    <row r="90" spans="21:120" x14ac:dyDescent="0.25">
      <c r="U90" s="249"/>
      <c r="V90" s="249"/>
      <c r="W90" s="1390"/>
      <c r="Y90" s="266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</row>
    <row r="91" spans="21:120" x14ac:dyDescent="0.25">
      <c r="U91" s="249"/>
      <c r="V91" s="249"/>
      <c r="W91" s="1390"/>
      <c r="Y91" s="266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</row>
    <row r="92" spans="21:120" x14ac:dyDescent="0.25">
      <c r="U92" s="249"/>
      <c r="V92" s="249"/>
      <c r="W92" s="1390"/>
      <c r="Y92" s="266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</row>
    <row r="93" spans="21:120" x14ac:dyDescent="0.25">
      <c r="U93" s="249"/>
      <c r="V93" s="249"/>
      <c r="W93" s="1390"/>
      <c r="Y93" s="266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</row>
    <row r="94" spans="21:120" x14ac:dyDescent="0.25">
      <c r="U94" s="249"/>
      <c r="V94" s="249"/>
      <c r="W94" s="1390"/>
      <c r="Y94" s="266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</row>
    <row r="95" spans="21:120" x14ac:dyDescent="0.25">
      <c r="U95" s="249"/>
      <c r="V95" s="249"/>
      <c r="W95" s="1390"/>
      <c r="Y95" s="266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</row>
    <row r="96" spans="21:120" x14ac:dyDescent="0.25">
      <c r="U96" s="249"/>
      <c r="V96" s="249"/>
      <c r="W96" s="1390"/>
      <c r="Y96" s="26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</row>
    <row r="97" spans="21:120" x14ac:dyDescent="0.25">
      <c r="U97" s="249"/>
      <c r="V97" s="249"/>
      <c r="W97" s="1390"/>
      <c r="Y97" s="266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</row>
    <row r="98" spans="21:120" x14ac:dyDescent="0.25">
      <c r="U98" s="249"/>
      <c r="V98" s="249"/>
      <c r="W98" s="1390"/>
      <c r="Y98" s="266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</row>
    <row r="99" spans="21:120" x14ac:dyDescent="0.25">
      <c r="U99" s="249"/>
      <c r="V99" s="249"/>
      <c r="W99" s="1390"/>
      <c r="Y99" s="266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</row>
    <row r="100" spans="21:120" x14ac:dyDescent="0.25">
      <c r="U100" s="249"/>
      <c r="V100" s="249"/>
      <c r="W100" s="1390"/>
      <c r="Y100" s="266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</row>
    <row r="101" spans="21:120" x14ac:dyDescent="0.25">
      <c r="U101" s="249"/>
      <c r="V101" s="249"/>
      <c r="W101" s="1390"/>
      <c r="Y101" s="266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</row>
    <row r="102" spans="21:120" x14ac:dyDescent="0.25">
      <c r="U102" s="249"/>
      <c r="V102" s="249"/>
      <c r="W102" s="1390"/>
      <c r="Y102" s="266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</row>
    <row r="103" spans="21:120" x14ac:dyDescent="0.25">
      <c r="U103" s="249"/>
      <c r="V103" s="249"/>
      <c r="W103" s="1390"/>
      <c r="Y103" s="266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</row>
    <row r="104" spans="21:120" x14ac:dyDescent="0.25">
      <c r="U104" s="249"/>
      <c r="V104" s="249"/>
      <c r="W104" s="1390"/>
      <c r="Y104" s="266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</row>
    <row r="105" spans="21:120" x14ac:dyDescent="0.25">
      <c r="U105" s="249"/>
      <c r="V105" s="249"/>
      <c r="W105" s="1390"/>
      <c r="Y105" s="266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</row>
    <row r="106" spans="21:120" x14ac:dyDescent="0.25">
      <c r="U106" s="249"/>
      <c r="V106" s="249"/>
      <c r="W106" s="1390"/>
      <c r="Y106" s="26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</row>
    <row r="107" spans="21:120" x14ac:dyDescent="0.25"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</row>
    <row r="108" spans="21:120" x14ac:dyDescent="0.25"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</row>
    <row r="109" spans="21:120" x14ac:dyDescent="0.25"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</row>
    <row r="110" spans="21:120" x14ac:dyDescent="0.25"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</row>
    <row r="111" spans="21:120" x14ac:dyDescent="0.25"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</row>
    <row r="112" spans="21:120" x14ac:dyDescent="0.25"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</row>
    <row r="113" spans="31:120" x14ac:dyDescent="0.25"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</row>
    <row r="114" spans="31:120" x14ac:dyDescent="0.25"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</row>
    <row r="115" spans="31:120" x14ac:dyDescent="0.25"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</row>
    <row r="116" spans="31:120" x14ac:dyDescent="0.25"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</row>
    <row r="117" spans="31:120" x14ac:dyDescent="0.25"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</row>
    <row r="118" spans="31:120" x14ac:dyDescent="0.25"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</row>
    <row r="119" spans="31:120" x14ac:dyDescent="0.25"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</row>
    <row r="120" spans="31:120" x14ac:dyDescent="0.25"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</row>
    <row r="121" spans="31:120" x14ac:dyDescent="0.25"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</row>
    <row r="122" spans="31:120" x14ac:dyDescent="0.25"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</row>
    <row r="123" spans="31:120" x14ac:dyDescent="0.25"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</row>
    <row r="124" spans="31:120" x14ac:dyDescent="0.25"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</row>
    <row r="125" spans="31:120" x14ac:dyDescent="0.25"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</row>
    <row r="126" spans="31:120" x14ac:dyDescent="0.25"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</row>
    <row r="127" spans="31:120" x14ac:dyDescent="0.25"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</row>
    <row r="128" spans="31:120" x14ac:dyDescent="0.25"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</row>
    <row r="129" spans="31:120" x14ac:dyDescent="0.25"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</row>
    <row r="130" spans="31:120" x14ac:dyDescent="0.25"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</row>
    <row r="131" spans="31:120" x14ac:dyDescent="0.25"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</row>
    <row r="132" spans="31:120" x14ac:dyDescent="0.25"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</row>
    <row r="133" spans="31:120" x14ac:dyDescent="0.25"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</row>
    <row r="134" spans="31:120" x14ac:dyDescent="0.25"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</row>
    <row r="135" spans="31:120" x14ac:dyDescent="0.25"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</row>
    <row r="136" spans="31:120" x14ac:dyDescent="0.25"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</row>
    <row r="137" spans="31:120" x14ac:dyDescent="0.25"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</row>
    <row r="138" spans="31:120" x14ac:dyDescent="0.25"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</row>
    <row r="139" spans="31:120" x14ac:dyDescent="0.25"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</row>
    <row r="140" spans="31:120" x14ac:dyDescent="0.25"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</row>
    <row r="141" spans="31:120" x14ac:dyDescent="0.25"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</row>
    <row r="142" spans="31:120" x14ac:dyDescent="0.25"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</row>
    <row r="143" spans="31:120" x14ac:dyDescent="0.25"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</row>
    <row r="144" spans="31:120" x14ac:dyDescent="0.25"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</row>
    <row r="145" spans="31:120" x14ac:dyDescent="0.25"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</row>
    <row r="146" spans="31:120" x14ac:dyDescent="0.25"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</row>
    <row r="147" spans="31:120" x14ac:dyDescent="0.25"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</row>
    <row r="148" spans="31:120" x14ac:dyDescent="0.25"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</row>
    <row r="149" spans="31:120" x14ac:dyDescent="0.25"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</row>
    <row r="150" spans="31:120" x14ac:dyDescent="0.25"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</row>
    <row r="151" spans="31:120" x14ac:dyDescent="0.25"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</row>
    <row r="152" spans="31:120" x14ac:dyDescent="0.25"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</row>
    <row r="153" spans="31:120" x14ac:dyDescent="0.25"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</row>
    <row r="154" spans="31:120" x14ac:dyDescent="0.25"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</row>
    <row r="155" spans="31:120" x14ac:dyDescent="0.25"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</row>
    <row r="156" spans="31:120" x14ac:dyDescent="0.25"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</row>
    <row r="157" spans="31:120" x14ac:dyDescent="0.25"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</row>
    <row r="158" spans="31:120" x14ac:dyDescent="0.25"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</row>
    <row r="159" spans="31:120" x14ac:dyDescent="0.25"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</row>
    <row r="160" spans="31:120" x14ac:dyDescent="0.25"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</row>
    <row r="161" spans="31:120" x14ac:dyDescent="0.25"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</row>
    <row r="162" spans="31:120" x14ac:dyDescent="0.25"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</row>
    <row r="163" spans="31:120" x14ac:dyDescent="0.25"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</row>
    <row r="164" spans="31:120" x14ac:dyDescent="0.25"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</row>
    <row r="165" spans="31:120" x14ac:dyDescent="0.25"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</row>
    <row r="166" spans="31:120" x14ac:dyDescent="0.25"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</row>
    <row r="167" spans="31:120" x14ac:dyDescent="0.25"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</row>
    <row r="168" spans="31:120" x14ac:dyDescent="0.25"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</row>
    <row r="169" spans="31:120" x14ac:dyDescent="0.25"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</row>
    <row r="170" spans="31:120" x14ac:dyDescent="0.25"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</row>
    <row r="171" spans="31:120" x14ac:dyDescent="0.25"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</row>
    <row r="172" spans="31:120" x14ac:dyDescent="0.25"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</row>
    <row r="173" spans="31:120" x14ac:dyDescent="0.25"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</row>
    <row r="174" spans="31:120" x14ac:dyDescent="0.25"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</row>
    <row r="175" spans="31:120" x14ac:dyDescent="0.25"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</row>
    <row r="176" spans="31:120" x14ac:dyDescent="0.25"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</row>
    <row r="177" spans="31:120" x14ac:dyDescent="0.25"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</row>
    <row r="178" spans="31:120" x14ac:dyDescent="0.25"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</row>
    <row r="179" spans="31:120" x14ac:dyDescent="0.25"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</row>
    <row r="180" spans="31:120" x14ac:dyDescent="0.25"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</row>
    <row r="181" spans="31:120" x14ac:dyDescent="0.25"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</row>
    <row r="182" spans="31:120" x14ac:dyDescent="0.25"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</row>
    <row r="183" spans="31:120" x14ac:dyDescent="0.25"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</row>
    <row r="184" spans="31:120" x14ac:dyDescent="0.25"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</row>
    <row r="185" spans="31:120" x14ac:dyDescent="0.25"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</row>
    <row r="186" spans="31:120" x14ac:dyDescent="0.25"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</row>
    <row r="187" spans="31:120" x14ac:dyDescent="0.25"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</row>
    <row r="188" spans="31:120" x14ac:dyDescent="0.25"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</row>
    <row r="189" spans="31:120" x14ac:dyDescent="0.25"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</row>
    <row r="190" spans="31:120" x14ac:dyDescent="0.25"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</row>
    <row r="191" spans="31:120" x14ac:dyDescent="0.25"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</row>
    <row r="192" spans="31:120" x14ac:dyDescent="0.25"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</row>
    <row r="193" spans="31:120" x14ac:dyDescent="0.25"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</row>
    <row r="194" spans="31:120" x14ac:dyDescent="0.25"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</row>
    <row r="195" spans="31:120" x14ac:dyDescent="0.25"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</row>
    <row r="196" spans="31:120" x14ac:dyDescent="0.25"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</row>
    <row r="197" spans="31:120" x14ac:dyDescent="0.25"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</row>
    <row r="198" spans="31:120" x14ac:dyDescent="0.25"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</row>
    <row r="199" spans="31:120" x14ac:dyDescent="0.25"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</row>
    <row r="200" spans="31:120" x14ac:dyDescent="0.25"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</row>
    <row r="201" spans="31:120" x14ac:dyDescent="0.25"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</row>
    <row r="202" spans="31:120" x14ac:dyDescent="0.25"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</row>
    <row r="203" spans="31:120" x14ac:dyDescent="0.25"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</row>
    <row r="204" spans="31:120" x14ac:dyDescent="0.25"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</row>
    <row r="205" spans="31:120" x14ac:dyDescent="0.25"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</row>
    <row r="206" spans="31:120" x14ac:dyDescent="0.25"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</row>
    <row r="207" spans="31:120" x14ac:dyDescent="0.25"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</row>
    <row r="208" spans="31:120" x14ac:dyDescent="0.25"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</row>
    <row r="209" spans="31:120" x14ac:dyDescent="0.25"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</row>
    <row r="210" spans="31:120" x14ac:dyDescent="0.25"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</row>
    <row r="211" spans="31:120" x14ac:dyDescent="0.25"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</row>
    <row r="212" spans="31:120" x14ac:dyDescent="0.25"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</row>
    <row r="213" spans="31:120" x14ac:dyDescent="0.25"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</row>
    <row r="214" spans="31:120" x14ac:dyDescent="0.25"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</row>
    <row r="215" spans="31:120" x14ac:dyDescent="0.25"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</row>
    <row r="216" spans="31:120" x14ac:dyDescent="0.25"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</row>
    <row r="217" spans="31:120" x14ac:dyDescent="0.25"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</row>
    <row r="218" spans="31:120" x14ac:dyDescent="0.25"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</row>
    <row r="219" spans="31:120" x14ac:dyDescent="0.25"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</row>
    <row r="220" spans="31:120" x14ac:dyDescent="0.25"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</row>
    <row r="221" spans="31:120" x14ac:dyDescent="0.25"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</row>
    <row r="222" spans="31:120" x14ac:dyDescent="0.25"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</row>
    <row r="223" spans="31:120" x14ac:dyDescent="0.25"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</row>
    <row r="224" spans="31:120" x14ac:dyDescent="0.25"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</row>
    <row r="225" spans="31:120" x14ac:dyDescent="0.25"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</row>
    <row r="226" spans="31:120" x14ac:dyDescent="0.25"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</row>
    <row r="227" spans="31:120" x14ac:dyDescent="0.25"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</row>
    <row r="228" spans="31:120" x14ac:dyDescent="0.25"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</row>
    <row r="229" spans="31:120" x14ac:dyDescent="0.25"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</row>
    <row r="230" spans="31:120" x14ac:dyDescent="0.25"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</row>
    <row r="231" spans="31:120" x14ac:dyDescent="0.25"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</row>
    <row r="232" spans="31:120" x14ac:dyDescent="0.25"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</row>
    <row r="233" spans="31:120" x14ac:dyDescent="0.25"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</row>
    <row r="234" spans="31:120" x14ac:dyDescent="0.25"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</row>
    <row r="235" spans="31:120" x14ac:dyDescent="0.25"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</row>
    <row r="236" spans="31:120" x14ac:dyDescent="0.25"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</row>
    <row r="237" spans="31:120" x14ac:dyDescent="0.25"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</row>
    <row r="238" spans="31:120" x14ac:dyDescent="0.25"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</row>
    <row r="239" spans="31:120" x14ac:dyDescent="0.25"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</row>
    <row r="240" spans="31:120" x14ac:dyDescent="0.25"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</row>
    <row r="241" spans="31:120" x14ac:dyDescent="0.25"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</row>
    <row r="242" spans="31:120" x14ac:dyDescent="0.25"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</row>
    <row r="243" spans="31:120" x14ac:dyDescent="0.25"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</row>
    <row r="244" spans="31:120" x14ac:dyDescent="0.25"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</row>
    <row r="245" spans="31:120" x14ac:dyDescent="0.25"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</row>
    <row r="246" spans="31:120" x14ac:dyDescent="0.25"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</row>
    <row r="247" spans="31:120" x14ac:dyDescent="0.25"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</row>
    <row r="248" spans="31:120" x14ac:dyDescent="0.25"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</row>
    <row r="249" spans="31:120" x14ac:dyDescent="0.25"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</row>
    <row r="250" spans="31:120" x14ac:dyDescent="0.25"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</row>
    <row r="251" spans="31:120" x14ac:dyDescent="0.25"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</row>
    <row r="252" spans="31:120" x14ac:dyDescent="0.25"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</row>
    <row r="253" spans="31:120" x14ac:dyDescent="0.25"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</row>
    <row r="254" spans="31:120" x14ac:dyDescent="0.25"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</row>
    <row r="255" spans="31:120" x14ac:dyDescent="0.25"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</row>
    <row r="256" spans="31:120" x14ac:dyDescent="0.25"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</row>
    <row r="257" spans="31:120" x14ac:dyDescent="0.25"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</row>
    <row r="258" spans="31:120" x14ac:dyDescent="0.25"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</row>
    <row r="259" spans="31:120" x14ac:dyDescent="0.25"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</row>
    <row r="260" spans="31:120" x14ac:dyDescent="0.25"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</row>
    <row r="261" spans="31:120" x14ac:dyDescent="0.25"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</row>
    <row r="262" spans="31:120" x14ac:dyDescent="0.25"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</row>
    <row r="263" spans="31:120" x14ac:dyDescent="0.25"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</row>
    <row r="264" spans="31:120" x14ac:dyDescent="0.25"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</row>
    <row r="265" spans="31:120" x14ac:dyDescent="0.25"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</row>
    <row r="266" spans="31:120" x14ac:dyDescent="0.25"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</row>
    <row r="267" spans="31:120" x14ac:dyDescent="0.25"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</row>
    <row r="268" spans="31:120" x14ac:dyDescent="0.25"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</row>
    <row r="269" spans="31:120" x14ac:dyDescent="0.25"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</row>
    <row r="270" spans="31:120" x14ac:dyDescent="0.25"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</row>
    <row r="271" spans="31:120" x14ac:dyDescent="0.25"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</row>
    <row r="272" spans="31:120" x14ac:dyDescent="0.25"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</row>
    <row r="273" spans="31:120" x14ac:dyDescent="0.25"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</row>
    <row r="274" spans="31:120" x14ac:dyDescent="0.25"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</row>
    <row r="275" spans="31:120" x14ac:dyDescent="0.25"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</row>
    <row r="276" spans="31:120" x14ac:dyDescent="0.25"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</row>
    <row r="277" spans="31:120" x14ac:dyDescent="0.25"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</row>
    <row r="278" spans="31:120" x14ac:dyDescent="0.25"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</row>
    <row r="279" spans="31:120" x14ac:dyDescent="0.25"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</row>
    <row r="280" spans="31:120" x14ac:dyDescent="0.25"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</row>
    <row r="281" spans="31:120" x14ac:dyDescent="0.25"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</row>
    <row r="282" spans="31:120" x14ac:dyDescent="0.25"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</row>
    <row r="283" spans="31:120" x14ac:dyDescent="0.25"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</row>
    <row r="284" spans="31:120" x14ac:dyDescent="0.25"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</row>
    <row r="285" spans="31:120" x14ac:dyDescent="0.25"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</row>
    <row r="286" spans="31:120" x14ac:dyDescent="0.25"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</row>
    <row r="287" spans="31:120" x14ac:dyDescent="0.25"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</row>
    <row r="288" spans="31:120" x14ac:dyDescent="0.25"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</row>
    <row r="289" spans="31:120" x14ac:dyDescent="0.25"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</row>
    <row r="290" spans="31:120" x14ac:dyDescent="0.25"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</row>
    <row r="291" spans="31:120" x14ac:dyDescent="0.25"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</row>
    <row r="292" spans="31:120" x14ac:dyDescent="0.25"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</row>
    <row r="293" spans="31:120" x14ac:dyDescent="0.25"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</row>
    <row r="294" spans="31:120" x14ac:dyDescent="0.25"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</row>
    <row r="295" spans="31:120" x14ac:dyDescent="0.25"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</row>
    <row r="296" spans="31:120" x14ac:dyDescent="0.25"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</row>
    <row r="297" spans="31:120" x14ac:dyDescent="0.25"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</row>
    <row r="298" spans="31:120" x14ac:dyDescent="0.25"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</row>
    <row r="299" spans="31:120" x14ac:dyDescent="0.25"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</row>
    <row r="300" spans="31:120" x14ac:dyDescent="0.25"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</row>
    <row r="301" spans="31:120" x14ac:dyDescent="0.25"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</row>
    <row r="302" spans="31:120" x14ac:dyDescent="0.25"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</row>
    <row r="303" spans="31:120" x14ac:dyDescent="0.25"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</row>
    <row r="304" spans="31:120" x14ac:dyDescent="0.25"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</row>
    <row r="305" spans="31:120" x14ac:dyDescent="0.25"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</row>
    <row r="306" spans="31:120" x14ac:dyDescent="0.25"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</row>
    <row r="307" spans="31:120" x14ac:dyDescent="0.25"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</row>
    <row r="308" spans="31:120" x14ac:dyDescent="0.25"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</row>
    <row r="309" spans="31:120" x14ac:dyDescent="0.25"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</row>
    <row r="310" spans="31:120" x14ac:dyDescent="0.25"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</row>
    <row r="311" spans="31:120" x14ac:dyDescent="0.25"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</row>
    <row r="312" spans="31:120" x14ac:dyDescent="0.25"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</row>
    <row r="313" spans="31:120" x14ac:dyDescent="0.25"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</row>
    <row r="314" spans="31:120" x14ac:dyDescent="0.25"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</row>
    <row r="315" spans="31:120" x14ac:dyDescent="0.25"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</row>
    <row r="316" spans="31:120" x14ac:dyDescent="0.25"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</row>
    <row r="317" spans="31:120" x14ac:dyDescent="0.25"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</row>
    <row r="318" spans="31:120" x14ac:dyDescent="0.25"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</row>
    <row r="319" spans="31:120" x14ac:dyDescent="0.25"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</row>
    <row r="320" spans="31:120" x14ac:dyDescent="0.25"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</row>
    <row r="321" spans="31:120" x14ac:dyDescent="0.25"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</row>
    <row r="322" spans="31:120" x14ac:dyDescent="0.25"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</row>
    <row r="323" spans="31:120" x14ac:dyDescent="0.25"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</row>
    <row r="324" spans="31:120" x14ac:dyDescent="0.25"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</row>
    <row r="325" spans="31:120" x14ac:dyDescent="0.25"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</row>
    <row r="326" spans="31:120" x14ac:dyDescent="0.25"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</row>
    <row r="327" spans="31:120" x14ac:dyDescent="0.25"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</row>
    <row r="328" spans="31:120" x14ac:dyDescent="0.25"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</row>
    <row r="329" spans="31:120" x14ac:dyDescent="0.25"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</row>
    <row r="330" spans="31:120" x14ac:dyDescent="0.25"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</row>
    <row r="331" spans="31:120" x14ac:dyDescent="0.25"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</row>
    <row r="332" spans="31:120" x14ac:dyDescent="0.25"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</row>
    <row r="333" spans="31:120" x14ac:dyDescent="0.25"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</row>
    <row r="334" spans="31:120" x14ac:dyDescent="0.25"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</row>
    <row r="335" spans="31:120" x14ac:dyDescent="0.25"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</row>
    <row r="336" spans="31:120" x14ac:dyDescent="0.25"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</row>
    <row r="337" spans="31:120" x14ac:dyDescent="0.25"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</row>
    <row r="338" spans="31:120" x14ac:dyDescent="0.25"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</row>
    <row r="339" spans="31:120" x14ac:dyDescent="0.25"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</row>
    <row r="340" spans="31:120" x14ac:dyDescent="0.25"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</row>
    <row r="341" spans="31:120" x14ac:dyDescent="0.25"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</row>
    <row r="342" spans="31:120" x14ac:dyDescent="0.25"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</row>
    <row r="343" spans="31:120" x14ac:dyDescent="0.25"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</row>
    <row r="344" spans="31:120" x14ac:dyDescent="0.25"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</row>
    <row r="345" spans="31:120" x14ac:dyDescent="0.25"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</row>
    <row r="346" spans="31:120" x14ac:dyDescent="0.25"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</row>
    <row r="347" spans="31:120" x14ac:dyDescent="0.25"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</row>
    <row r="348" spans="31:120" x14ac:dyDescent="0.25"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</row>
    <row r="349" spans="31:120" x14ac:dyDescent="0.25"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</row>
    <row r="350" spans="31:120" x14ac:dyDescent="0.25"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</row>
    <row r="351" spans="31:120" x14ac:dyDescent="0.25"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</row>
    <row r="352" spans="31:120" x14ac:dyDescent="0.25"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</row>
    <row r="353" spans="31:120" x14ac:dyDescent="0.25"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</row>
    <row r="354" spans="31:120" x14ac:dyDescent="0.25"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</row>
    <row r="355" spans="31:120" x14ac:dyDescent="0.25"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</row>
    <row r="356" spans="31:120" x14ac:dyDescent="0.25"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</row>
    <row r="357" spans="31:120" x14ac:dyDescent="0.25"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</row>
    <row r="358" spans="31:120" x14ac:dyDescent="0.25"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</row>
    <row r="359" spans="31:120" x14ac:dyDescent="0.25"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</row>
    <row r="360" spans="31:120" x14ac:dyDescent="0.25"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</row>
    <row r="361" spans="31:120" x14ac:dyDescent="0.25"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</row>
    <row r="362" spans="31:120" x14ac:dyDescent="0.25"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</row>
    <row r="363" spans="31:120" x14ac:dyDescent="0.25"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</row>
    <row r="364" spans="31:120" x14ac:dyDescent="0.25"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</row>
    <row r="365" spans="31:120" x14ac:dyDescent="0.25"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</row>
    <row r="366" spans="31:120" x14ac:dyDescent="0.25"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</row>
    <row r="367" spans="31:120" x14ac:dyDescent="0.25"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</row>
    <row r="368" spans="31:120" x14ac:dyDescent="0.25"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</row>
    <row r="369" spans="31:120" x14ac:dyDescent="0.25"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</row>
    <row r="370" spans="31:120" x14ac:dyDescent="0.25"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</row>
    <row r="371" spans="31:120" x14ac:dyDescent="0.25"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</row>
    <row r="372" spans="31:120" x14ac:dyDescent="0.25"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</row>
    <row r="373" spans="31:120" x14ac:dyDescent="0.25"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</row>
    <row r="374" spans="31:120" x14ac:dyDescent="0.25"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</row>
    <row r="375" spans="31:120" x14ac:dyDescent="0.25"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</row>
    <row r="376" spans="31:120" x14ac:dyDescent="0.25"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</row>
    <row r="377" spans="31:120" x14ac:dyDescent="0.25"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</row>
    <row r="378" spans="31:120" x14ac:dyDescent="0.25"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</row>
    <row r="379" spans="31:120" x14ac:dyDescent="0.25"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</row>
    <row r="380" spans="31:120" x14ac:dyDescent="0.25"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</row>
    <row r="381" spans="31:120" x14ac:dyDescent="0.25"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</row>
    <row r="382" spans="31:120" x14ac:dyDescent="0.25"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</row>
    <row r="383" spans="31:120" x14ac:dyDescent="0.25"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</row>
    <row r="384" spans="31:120" x14ac:dyDescent="0.25"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</row>
    <row r="385" spans="31:120" x14ac:dyDescent="0.25"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</row>
    <row r="386" spans="31:120" x14ac:dyDescent="0.25"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</row>
    <row r="387" spans="31:120" x14ac:dyDescent="0.25"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</row>
    <row r="388" spans="31:120" x14ac:dyDescent="0.25"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</row>
    <row r="389" spans="31:120" x14ac:dyDescent="0.25"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</row>
    <row r="390" spans="31:120" x14ac:dyDescent="0.25"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</row>
    <row r="391" spans="31:120" x14ac:dyDescent="0.25"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</row>
    <row r="392" spans="31:120" x14ac:dyDescent="0.25"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</row>
    <row r="393" spans="31:120" x14ac:dyDescent="0.25"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</row>
    <row r="394" spans="31:120" x14ac:dyDescent="0.25"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</row>
    <row r="395" spans="31:120" x14ac:dyDescent="0.25"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</row>
    <row r="396" spans="31:120" x14ac:dyDescent="0.25"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</row>
    <row r="397" spans="31:120" x14ac:dyDescent="0.25"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</row>
    <row r="398" spans="31:120" x14ac:dyDescent="0.25"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</row>
    <row r="399" spans="31:120" x14ac:dyDescent="0.25"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</row>
    <row r="400" spans="31:120" x14ac:dyDescent="0.25"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</row>
    <row r="401" spans="31:120" x14ac:dyDescent="0.25"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</row>
    <row r="402" spans="31:120" x14ac:dyDescent="0.25"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</row>
    <row r="403" spans="31:120" x14ac:dyDescent="0.25"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</row>
    <row r="404" spans="31:120" x14ac:dyDescent="0.25"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</row>
    <row r="405" spans="31:120" x14ac:dyDescent="0.25"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</row>
    <row r="406" spans="31:120" x14ac:dyDescent="0.25"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</row>
    <row r="407" spans="31:120" x14ac:dyDescent="0.25"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</row>
    <row r="408" spans="31:120" x14ac:dyDescent="0.25"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</row>
    <row r="409" spans="31:120" x14ac:dyDescent="0.25"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</row>
    <row r="410" spans="31:120" x14ac:dyDescent="0.25"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</row>
    <row r="411" spans="31:120" x14ac:dyDescent="0.25"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</row>
    <row r="412" spans="31:120" x14ac:dyDescent="0.25"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</row>
    <row r="413" spans="31:120" x14ac:dyDescent="0.25"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</row>
    <row r="414" spans="31:120" x14ac:dyDescent="0.25"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</row>
    <row r="415" spans="31:120" x14ac:dyDescent="0.25"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</row>
    <row r="416" spans="31:120" x14ac:dyDescent="0.25"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</row>
    <row r="417" spans="31:120" x14ac:dyDescent="0.25"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</row>
    <row r="418" spans="31:120" x14ac:dyDescent="0.25"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</row>
    <row r="419" spans="31:120" x14ac:dyDescent="0.25"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</row>
    <row r="420" spans="31:120" x14ac:dyDescent="0.25"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</row>
    <row r="421" spans="31:120" x14ac:dyDescent="0.25"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</row>
    <row r="422" spans="31:120" x14ac:dyDescent="0.25"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</row>
    <row r="423" spans="31:120" x14ac:dyDescent="0.25"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</row>
    <row r="424" spans="31:120" x14ac:dyDescent="0.25"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</row>
    <row r="425" spans="31:120" x14ac:dyDescent="0.25"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</row>
    <row r="426" spans="31:120" x14ac:dyDescent="0.25"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</row>
    <row r="427" spans="31:120" x14ac:dyDescent="0.25"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</row>
    <row r="428" spans="31:120" x14ac:dyDescent="0.25"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</row>
    <row r="429" spans="31:120" x14ac:dyDescent="0.25"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</row>
    <row r="430" spans="31:120" x14ac:dyDescent="0.25"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</row>
    <row r="431" spans="31:120" x14ac:dyDescent="0.25"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</row>
    <row r="432" spans="31:120" x14ac:dyDescent="0.25"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</row>
    <row r="433" spans="31:120" x14ac:dyDescent="0.25"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</row>
    <row r="434" spans="31:120" x14ac:dyDescent="0.25"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</row>
    <row r="435" spans="31:120" x14ac:dyDescent="0.25"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</row>
    <row r="436" spans="31:120" x14ac:dyDescent="0.25"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</row>
    <row r="437" spans="31:120" x14ac:dyDescent="0.25"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</row>
    <row r="438" spans="31:120" x14ac:dyDescent="0.25"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</row>
    <row r="439" spans="31:120" x14ac:dyDescent="0.25"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</row>
    <row r="440" spans="31:120" x14ac:dyDescent="0.25"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</row>
    <row r="441" spans="31:120" x14ac:dyDescent="0.25"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</row>
    <row r="442" spans="31:120" x14ac:dyDescent="0.25"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</row>
    <row r="443" spans="31:120" x14ac:dyDescent="0.25"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</row>
    <row r="444" spans="31:120" x14ac:dyDescent="0.25"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</row>
    <row r="445" spans="31:120" x14ac:dyDescent="0.25"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</row>
    <row r="446" spans="31:120" x14ac:dyDescent="0.25"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</row>
    <row r="447" spans="31:120" x14ac:dyDescent="0.25"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</row>
    <row r="448" spans="31:120" x14ac:dyDescent="0.25"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</row>
    <row r="449" spans="31:120" x14ac:dyDescent="0.25"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</row>
    <row r="450" spans="31:120" x14ac:dyDescent="0.25"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</row>
    <row r="451" spans="31:120" x14ac:dyDescent="0.25"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</row>
    <row r="452" spans="31:120" x14ac:dyDescent="0.25"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</row>
    <row r="453" spans="31:120" x14ac:dyDescent="0.25"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</row>
    <row r="454" spans="31:120" x14ac:dyDescent="0.25"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</row>
    <row r="455" spans="31:120" x14ac:dyDescent="0.25"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</row>
    <row r="456" spans="31:120" x14ac:dyDescent="0.25"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</row>
    <row r="457" spans="31:120" x14ac:dyDescent="0.25"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</row>
    <row r="458" spans="31:120" x14ac:dyDescent="0.25"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</row>
    <row r="459" spans="31:120" x14ac:dyDescent="0.25"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</row>
    <row r="460" spans="31:120" x14ac:dyDescent="0.25"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</row>
    <row r="461" spans="31:120" x14ac:dyDescent="0.25"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</row>
    <row r="462" spans="31:120" x14ac:dyDescent="0.25"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</row>
    <row r="463" spans="31:120" x14ac:dyDescent="0.25"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</row>
    <row r="464" spans="31:120" x14ac:dyDescent="0.25"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</row>
    <row r="465" spans="31:120" x14ac:dyDescent="0.25"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</row>
    <row r="466" spans="31:120" x14ac:dyDescent="0.25"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</row>
    <row r="467" spans="31:120" x14ac:dyDescent="0.25"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</row>
    <row r="468" spans="31:120" x14ac:dyDescent="0.25"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</row>
    <row r="469" spans="31:120" x14ac:dyDescent="0.25"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</row>
    <row r="470" spans="31:120" x14ac:dyDescent="0.25"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</row>
    <row r="471" spans="31:120" x14ac:dyDescent="0.25"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</row>
    <row r="472" spans="31:120" x14ac:dyDescent="0.25"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</row>
    <row r="473" spans="31:120" x14ac:dyDescent="0.25"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</row>
    <row r="474" spans="31:120" x14ac:dyDescent="0.25"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</row>
    <row r="475" spans="31:120" x14ac:dyDescent="0.25"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</row>
    <row r="476" spans="31:120" x14ac:dyDescent="0.25"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</row>
    <row r="477" spans="31:120" x14ac:dyDescent="0.25"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</row>
    <row r="478" spans="31:120" x14ac:dyDescent="0.25"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</row>
    <row r="479" spans="31:120" x14ac:dyDescent="0.25"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</row>
    <row r="480" spans="31:120" x14ac:dyDescent="0.25"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</row>
    <row r="481" spans="31:120" x14ac:dyDescent="0.25"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</row>
    <row r="482" spans="31:120" x14ac:dyDescent="0.25"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</row>
  </sheetData>
  <mergeCells count="11">
    <mergeCell ref="AD3:AD55"/>
    <mergeCell ref="A2:AD2"/>
    <mergeCell ref="R3:R55"/>
    <mergeCell ref="M3:Q3"/>
    <mergeCell ref="S3:W3"/>
    <mergeCell ref="X3:X55"/>
    <mergeCell ref="Y3:AC3"/>
    <mergeCell ref="L3:L55"/>
    <mergeCell ref="G3:K3"/>
    <mergeCell ref="A3:E3"/>
    <mergeCell ref="F3:F55"/>
  </mergeCells>
  <pageMargins left="0.23622047244094488" right="0.23622047244094488" top="0.19685039370078741" bottom="0.19685039370078741" header="0.31496062992125984" footer="0.31496062992125984"/>
  <pageSetup paperSize="9" scale="16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T532"/>
  <sheetViews>
    <sheetView tabSelected="1" workbookViewId="0">
      <selection activeCell="N50" sqref="N50"/>
    </sheetView>
  </sheetViews>
  <sheetFormatPr defaultRowHeight="15" x14ac:dyDescent="0.25"/>
  <cols>
    <col min="1" max="1" width="39.140625" style="378" customWidth="1"/>
    <col min="2" max="4" width="6.28515625" style="373" customWidth="1"/>
    <col min="5" max="6" width="6.28515625" style="372" customWidth="1"/>
    <col min="7" max="7" width="8.5703125" style="372" customWidth="1"/>
    <col min="8" max="8" width="3.140625" style="371" customWidth="1"/>
    <col min="9" max="9" width="11" style="372" customWidth="1"/>
    <col min="10" max="10" width="10.5703125" style="372" customWidth="1"/>
    <col min="11" max="11" width="9.5703125" style="372" customWidth="1"/>
    <col min="12" max="12" width="10.5703125" style="372" customWidth="1"/>
    <col min="13" max="13" width="10.42578125" style="373" customWidth="1"/>
    <col min="14" max="14" width="11.7109375" style="373" customWidth="1"/>
    <col min="15" max="15" width="6.5703125" style="373" customWidth="1"/>
    <col min="16" max="22" width="13.42578125" style="373" customWidth="1"/>
    <col min="23" max="23" width="9.140625" style="373" customWidth="1"/>
    <col min="24" max="24" width="22.28515625" style="373" customWidth="1"/>
    <col min="25" max="25" width="10.140625" style="373" customWidth="1"/>
    <col min="26" max="46" width="9.140625" style="374"/>
    <col min="47" max="16384" width="9.140625" style="373"/>
  </cols>
  <sheetData>
    <row r="1" spans="1:46" s="365" customFormat="1" ht="18.75" customHeight="1" x14ac:dyDescent="0.35">
      <c r="A1" s="361" t="s">
        <v>589</v>
      </c>
      <c r="B1" s="362">
        <f>SUM(B8:G58)</f>
        <v>37</v>
      </c>
      <c r="C1" s="363" t="s">
        <v>715</v>
      </c>
      <c r="D1" s="363"/>
      <c r="E1" s="364"/>
      <c r="F1" s="364"/>
      <c r="H1" s="366"/>
      <c r="J1" s="364"/>
      <c r="K1" s="364"/>
      <c r="L1" s="364"/>
      <c r="M1" s="367" t="s">
        <v>588</v>
      </c>
      <c r="N1" s="368"/>
      <c r="O1" s="368"/>
      <c r="P1" s="1818">
        <v>370000</v>
      </c>
      <c r="Q1" s="1819"/>
      <c r="U1" s="369">
        <f>SUM(I8:N58)</f>
        <v>370000</v>
      </c>
      <c r="X1" s="365" t="s">
        <v>729</v>
      </c>
      <c r="Y1" s="1084">
        <f>P1</f>
        <v>370000</v>
      </c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</row>
    <row r="3" spans="1:46" ht="35.25" customHeight="1" thickBot="1" x14ac:dyDescent="0.3">
      <c r="A3" s="1820" t="s">
        <v>388</v>
      </c>
      <c r="B3" s="1820"/>
      <c r="C3" s="1820"/>
      <c r="D3" s="1820"/>
      <c r="E3" s="1820"/>
      <c r="F3" s="1820"/>
      <c r="G3" s="1820"/>
    </row>
    <row r="4" spans="1:46" ht="39" customHeight="1" x14ac:dyDescent="0.25">
      <c r="A4" s="1813" t="s">
        <v>855</v>
      </c>
      <c r="B4" s="1814"/>
      <c r="C4" s="1814"/>
      <c r="D4" s="1814"/>
      <c r="E4" s="1814"/>
      <c r="F4" s="1814"/>
      <c r="G4" s="1815"/>
      <c r="H4" s="375"/>
      <c r="I4" s="1816" t="s">
        <v>854</v>
      </c>
      <c r="J4" s="1816"/>
      <c r="K4" s="1816"/>
      <c r="L4" s="1816"/>
      <c r="M4" s="1816"/>
      <c r="N4" s="1817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</row>
    <row r="5" spans="1:46" s="370" customFormat="1" ht="36" customHeight="1" x14ac:dyDescent="0.25">
      <c r="B5" s="339" t="s">
        <v>711</v>
      </c>
      <c r="C5" s="339" t="s">
        <v>712</v>
      </c>
      <c r="D5" s="339" t="s">
        <v>713</v>
      </c>
      <c r="E5" s="339" t="s">
        <v>383</v>
      </c>
      <c r="F5" s="339" t="s">
        <v>382</v>
      </c>
      <c r="G5" s="337" t="s">
        <v>381</v>
      </c>
      <c r="H5" s="338"/>
      <c r="I5" s="337" t="s">
        <v>711</v>
      </c>
      <c r="J5" s="337" t="s">
        <v>712</v>
      </c>
      <c r="K5" s="337" t="s">
        <v>713</v>
      </c>
      <c r="L5" s="337" t="s">
        <v>383</v>
      </c>
      <c r="M5" s="337" t="s">
        <v>382</v>
      </c>
      <c r="N5" s="337" t="s">
        <v>381</v>
      </c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</row>
    <row r="6" spans="1:46" s="370" customFormat="1" ht="33" customHeight="1" x14ac:dyDescent="0.25">
      <c r="A6" s="336" t="s">
        <v>387</v>
      </c>
      <c r="B6" s="335"/>
      <c r="C6" s="335"/>
      <c r="D6" s="335"/>
      <c r="E6" s="335"/>
      <c r="F6" s="335"/>
      <c r="G6" s="335"/>
      <c r="H6" s="338"/>
      <c r="I6" s="335"/>
      <c r="J6" s="335"/>
      <c r="K6" s="335"/>
      <c r="L6" s="335"/>
      <c r="M6" s="335"/>
      <c r="N6" s="335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</row>
    <row r="7" spans="1:46" x14ac:dyDescent="0.25">
      <c r="A7" s="56" t="s">
        <v>380</v>
      </c>
      <c r="B7" s="55"/>
      <c r="C7" s="55"/>
      <c r="D7" s="43"/>
      <c r="E7" s="43"/>
      <c r="F7" s="43"/>
      <c r="G7" s="43"/>
      <c r="H7" s="42"/>
      <c r="I7" s="53"/>
      <c r="J7" s="53"/>
      <c r="K7" s="41"/>
      <c r="L7" s="41"/>
      <c r="M7" s="41"/>
      <c r="N7" s="41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</row>
    <row r="8" spans="1:46" ht="24" x14ac:dyDescent="0.25">
      <c r="A8" s="51" t="s">
        <v>366</v>
      </c>
      <c r="B8" s="50"/>
      <c r="C8" s="50"/>
      <c r="D8" s="49"/>
      <c r="E8" s="49"/>
      <c r="F8" s="49"/>
      <c r="G8" s="360">
        <v>1</v>
      </c>
      <c r="H8" s="42"/>
      <c r="I8" s="1270"/>
      <c r="J8" s="1270"/>
      <c r="K8" s="1271"/>
      <c r="L8" s="1271"/>
      <c r="M8" s="1271"/>
      <c r="N8" s="1272">
        <f>$P$1*G8/$B$1</f>
        <v>10000</v>
      </c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</row>
    <row r="9" spans="1:46" ht="15.75" x14ac:dyDescent="0.25">
      <c r="A9" s="51" t="s">
        <v>365</v>
      </c>
      <c r="B9" s="50"/>
      <c r="C9" s="50"/>
      <c r="D9" s="49"/>
      <c r="E9" s="49"/>
      <c r="F9" s="49"/>
      <c r="G9" s="360">
        <v>1</v>
      </c>
      <c r="H9" s="42"/>
      <c r="I9" s="1270"/>
      <c r="J9" s="1270"/>
      <c r="K9" s="1271"/>
      <c r="L9" s="1271"/>
      <c r="M9" s="1271"/>
      <c r="N9" s="1272">
        <f>$P$1*G9/$B$1</f>
        <v>10000</v>
      </c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</row>
    <row r="10" spans="1:46" x14ac:dyDescent="0.25">
      <c r="A10" s="56" t="s">
        <v>379</v>
      </c>
      <c r="B10" s="55"/>
      <c r="C10" s="55"/>
      <c r="D10" s="55"/>
      <c r="E10" s="55"/>
      <c r="F10" s="55"/>
      <c r="G10" s="55"/>
      <c r="H10" s="54"/>
      <c r="I10" s="1273"/>
      <c r="J10" s="1273"/>
      <c r="K10" s="1273"/>
      <c r="L10" s="1273"/>
      <c r="M10" s="1273"/>
      <c r="N10" s="12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</row>
    <row r="11" spans="1:46" ht="15.75" x14ac:dyDescent="0.25">
      <c r="A11" s="51" t="s">
        <v>367</v>
      </c>
      <c r="B11" s="50"/>
      <c r="C11" s="49"/>
      <c r="D11" s="49"/>
      <c r="E11" s="49"/>
      <c r="F11" s="49"/>
      <c r="G11" s="360">
        <v>0</v>
      </c>
      <c r="H11" s="54"/>
      <c r="I11" s="1270"/>
      <c r="J11" s="1271"/>
      <c r="K11" s="1271"/>
      <c r="L11" s="1271"/>
      <c r="M11" s="1271"/>
      <c r="N11" s="1272">
        <f>$P$1*G11/$B$1</f>
        <v>0</v>
      </c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</row>
    <row r="12" spans="1:46" ht="24" x14ac:dyDescent="0.25">
      <c r="A12" s="51" t="s">
        <v>366</v>
      </c>
      <c r="B12" s="50"/>
      <c r="C12" s="49"/>
      <c r="D12" s="49"/>
      <c r="E12" s="49"/>
      <c r="F12" s="49"/>
      <c r="G12" s="360">
        <v>1</v>
      </c>
      <c r="H12" s="54"/>
      <c r="I12" s="1270"/>
      <c r="J12" s="1271"/>
      <c r="K12" s="1271"/>
      <c r="L12" s="1271"/>
      <c r="M12" s="1271"/>
      <c r="N12" s="1272">
        <f>$P$1*G12/$B$1</f>
        <v>10000</v>
      </c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</row>
    <row r="13" spans="1:46" ht="15.75" x14ac:dyDescent="0.25">
      <c r="A13" s="51" t="s">
        <v>365</v>
      </c>
      <c r="B13" s="50"/>
      <c r="C13" s="49"/>
      <c r="D13" s="49"/>
      <c r="E13" s="49"/>
      <c r="F13" s="49"/>
      <c r="G13" s="360">
        <v>0</v>
      </c>
      <c r="H13" s="54"/>
      <c r="I13" s="1270"/>
      <c r="J13" s="1271"/>
      <c r="K13" s="1271"/>
      <c r="L13" s="1271"/>
      <c r="M13" s="1271"/>
      <c r="N13" s="1272">
        <f>$P$1*G13/$B$1</f>
        <v>0</v>
      </c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  <c r="AN13" s="373"/>
      <c r="AO13" s="373"/>
      <c r="AP13" s="373"/>
      <c r="AQ13" s="373"/>
      <c r="AR13" s="373"/>
      <c r="AS13" s="373"/>
      <c r="AT13" s="373"/>
    </row>
    <row r="14" spans="1:46" ht="39" customHeight="1" x14ac:dyDescent="0.25">
      <c r="A14" s="56" t="s">
        <v>378</v>
      </c>
      <c r="B14" s="55"/>
      <c r="C14" s="55"/>
      <c r="D14" s="43"/>
      <c r="E14" s="55"/>
      <c r="F14" s="43"/>
      <c r="G14" s="55"/>
      <c r="H14" s="54"/>
      <c r="I14" s="1273"/>
      <c r="J14" s="1273"/>
      <c r="K14" s="1274"/>
      <c r="L14" s="1273"/>
      <c r="M14" s="1274"/>
      <c r="N14" s="12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</row>
    <row r="15" spans="1:46" ht="15.75" x14ac:dyDescent="0.25">
      <c r="A15" s="51" t="s">
        <v>367</v>
      </c>
      <c r="B15" s="360">
        <v>0</v>
      </c>
      <c r="C15" s="49"/>
      <c r="D15" s="49"/>
      <c r="E15" s="49"/>
      <c r="F15" s="49"/>
      <c r="G15" s="49"/>
      <c r="H15" s="54"/>
      <c r="I15" s="1272">
        <f>$P$1*B15/$B$1</f>
        <v>0</v>
      </c>
      <c r="J15" s="1271"/>
      <c r="K15" s="1271"/>
      <c r="L15" s="1271"/>
      <c r="M15" s="1271"/>
      <c r="N15" s="1271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</row>
    <row r="16" spans="1:46" ht="24" x14ac:dyDescent="0.25">
      <c r="A16" s="51" t="s">
        <v>366</v>
      </c>
      <c r="B16" s="360">
        <v>1</v>
      </c>
      <c r="C16" s="49"/>
      <c r="D16" s="49"/>
      <c r="E16" s="49"/>
      <c r="F16" s="49"/>
      <c r="G16" s="49"/>
      <c r="H16" s="54"/>
      <c r="I16" s="1272">
        <f>$P$1*B16/$B$1</f>
        <v>10000</v>
      </c>
      <c r="J16" s="1271"/>
      <c r="K16" s="1271"/>
      <c r="L16" s="1271"/>
      <c r="M16" s="1271"/>
      <c r="N16" s="1271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</row>
    <row r="17" spans="1:46" ht="15.75" x14ac:dyDescent="0.25">
      <c r="A17" s="51" t="s">
        <v>365</v>
      </c>
      <c r="B17" s="360">
        <v>1</v>
      </c>
      <c r="C17" s="49"/>
      <c r="D17" s="49"/>
      <c r="E17" s="49"/>
      <c r="F17" s="49"/>
      <c r="G17" s="49"/>
      <c r="H17" s="54"/>
      <c r="I17" s="1272">
        <f>$P$1*B17/$B$1</f>
        <v>10000</v>
      </c>
      <c r="J17" s="1271"/>
      <c r="K17" s="1271"/>
      <c r="L17" s="1271"/>
      <c r="M17" s="1271"/>
      <c r="N17" s="1271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</row>
    <row r="18" spans="1:46" ht="36" x14ac:dyDescent="0.25">
      <c r="A18" s="56" t="s">
        <v>377</v>
      </c>
      <c r="B18" s="55"/>
      <c r="C18" s="55"/>
      <c r="D18" s="43"/>
      <c r="E18" s="55"/>
      <c r="F18" s="43"/>
      <c r="G18" s="55"/>
      <c r="H18" s="54"/>
      <c r="I18" s="1273"/>
      <c r="J18" s="1273"/>
      <c r="K18" s="1274"/>
      <c r="L18" s="1273"/>
      <c r="M18" s="1274"/>
      <c r="N18" s="12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</row>
    <row r="19" spans="1:46" ht="15.75" x14ac:dyDescent="0.25">
      <c r="A19" s="51" t="s">
        <v>367</v>
      </c>
      <c r="B19" s="50"/>
      <c r="C19" s="360">
        <v>0</v>
      </c>
      <c r="D19" s="49"/>
      <c r="E19" s="49"/>
      <c r="F19" s="49"/>
      <c r="G19" s="49"/>
      <c r="H19" s="54"/>
      <c r="I19" s="1270"/>
      <c r="J19" s="1272">
        <f>$P$1*C19/$B$1</f>
        <v>0</v>
      </c>
      <c r="K19" s="1271"/>
      <c r="L19" s="1271"/>
      <c r="M19" s="1271"/>
      <c r="N19" s="1271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</row>
    <row r="20" spans="1:46" ht="24" x14ac:dyDescent="0.25">
      <c r="A20" s="51" t="s">
        <v>366</v>
      </c>
      <c r="B20" s="50"/>
      <c r="C20" s="360">
        <v>1</v>
      </c>
      <c r="D20" s="49"/>
      <c r="E20" s="49"/>
      <c r="F20" s="49"/>
      <c r="G20" s="49"/>
      <c r="H20" s="54"/>
      <c r="I20" s="1270"/>
      <c r="J20" s="1272">
        <f>$P$1*C20/$B$1</f>
        <v>10000</v>
      </c>
      <c r="K20" s="1271"/>
      <c r="L20" s="1271"/>
      <c r="M20" s="1271"/>
      <c r="N20" s="1271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3"/>
      <c r="AP20" s="373"/>
      <c r="AQ20" s="373"/>
      <c r="AR20" s="373"/>
      <c r="AS20" s="373"/>
      <c r="AT20" s="373"/>
    </row>
    <row r="21" spans="1:46" ht="15.75" x14ac:dyDescent="0.25">
      <c r="A21" s="51" t="s">
        <v>365</v>
      </c>
      <c r="B21" s="50"/>
      <c r="C21" s="360">
        <v>1</v>
      </c>
      <c r="D21" s="49"/>
      <c r="E21" s="49"/>
      <c r="F21" s="49"/>
      <c r="G21" s="49"/>
      <c r="H21" s="54"/>
      <c r="I21" s="1270"/>
      <c r="J21" s="1272">
        <f>$P$1*C21/$B$1</f>
        <v>10000</v>
      </c>
      <c r="K21" s="1271"/>
      <c r="L21" s="1271"/>
      <c r="M21" s="1271"/>
      <c r="N21" s="1271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</row>
    <row r="22" spans="1:46" x14ac:dyDescent="0.25">
      <c r="A22" s="61" t="s">
        <v>376</v>
      </c>
      <c r="B22" s="55"/>
      <c r="C22" s="55"/>
      <c r="D22" s="55"/>
      <c r="E22" s="55"/>
      <c r="F22" s="55"/>
      <c r="G22" s="55"/>
      <c r="H22" s="54"/>
      <c r="I22" s="1273"/>
      <c r="J22" s="1273"/>
      <c r="K22" s="1273"/>
      <c r="L22" s="1273"/>
      <c r="M22" s="1273"/>
      <c r="N22" s="12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</row>
    <row r="23" spans="1:46" ht="15.75" x14ac:dyDescent="0.25">
      <c r="A23" s="51" t="s">
        <v>367</v>
      </c>
      <c r="B23" s="50"/>
      <c r="C23" s="49"/>
      <c r="D23" s="49"/>
      <c r="E23" s="49"/>
      <c r="F23" s="49"/>
      <c r="G23" s="360">
        <v>0</v>
      </c>
      <c r="H23" s="42"/>
      <c r="I23" s="1270"/>
      <c r="J23" s="1271"/>
      <c r="K23" s="1271"/>
      <c r="L23" s="1271"/>
      <c r="M23" s="1271"/>
      <c r="N23" s="1272">
        <f>$P$1*G23/$B$1</f>
        <v>0</v>
      </c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</row>
    <row r="24" spans="1:46" ht="24" x14ac:dyDescent="0.25">
      <c r="A24" s="51" t="s">
        <v>366</v>
      </c>
      <c r="B24" s="50"/>
      <c r="C24" s="49"/>
      <c r="D24" s="49"/>
      <c r="E24" s="49"/>
      <c r="F24" s="49"/>
      <c r="G24" s="360">
        <v>1</v>
      </c>
      <c r="H24" s="42"/>
      <c r="I24" s="1270"/>
      <c r="J24" s="1271"/>
      <c r="K24" s="1271"/>
      <c r="L24" s="1271"/>
      <c r="M24" s="1271"/>
      <c r="N24" s="1272">
        <f>$P$1*G24/$B$1</f>
        <v>10000</v>
      </c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</row>
    <row r="25" spans="1:46" ht="15.75" x14ac:dyDescent="0.25">
      <c r="A25" s="51" t="s">
        <v>365</v>
      </c>
      <c r="B25" s="50"/>
      <c r="C25" s="49"/>
      <c r="D25" s="49"/>
      <c r="E25" s="49"/>
      <c r="F25" s="49"/>
      <c r="G25" s="360">
        <v>1</v>
      </c>
      <c r="H25" s="42"/>
      <c r="I25" s="1270"/>
      <c r="J25" s="1271"/>
      <c r="K25" s="1271"/>
      <c r="L25" s="1271"/>
      <c r="M25" s="1271"/>
      <c r="N25" s="1272">
        <f>$P$1*G25/$B$1</f>
        <v>10000</v>
      </c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</row>
    <row r="26" spans="1:46" ht="17.25" customHeight="1" x14ac:dyDescent="0.25">
      <c r="A26" s="56" t="s">
        <v>375</v>
      </c>
      <c r="B26" s="55"/>
      <c r="C26" s="55"/>
      <c r="D26" s="57"/>
      <c r="E26" s="55"/>
      <c r="F26" s="57"/>
      <c r="G26" s="55"/>
      <c r="H26" s="48"/>
      <c r="I26" s="1273"/>
      <c r="J26" s="1273"/>
      <c r="K26" s="1273"/>
      <c r="L26" s="1273"/>
      <c r="M26" s="1273"/>
      <c r="N26" s="12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</row>
    <row r="27" spans="1:46" ht="15.75" x14ac:dyDescent="0.25">
      <c r="A27" s="51" t="s">
        <v>367</v>
      </c>
      <c r="B27" s="360">
        <v>0</v>
      </c>
      <c r="C27" s="49"/>
      <c r="D27" s="49"/>
      <c r="E27" s="49"/>
      <c r="F27" s="49"/>
      <c r="G27" s="49"/>
      <c r="H27" s="42"/>
      <c r="I27" s="1272">
        <f>$P$1*B27/$B$1</f>
        <v>0</v>
      </c>
      <c r="J27" s="1271"/>
      <c r="K27" s="1271"/>
      <c r="L27" s="1271"/>
      <c r="M27" s="1271"/>
      <c r="N27" s="1271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</row>
    <row r="28" spans="1:46" ht="24" x14ac:dyDescent="0.25">
      <c r="A28" s="51" t="s">
        <v>366</v>
      </c>
      <c r="B28" s="360">
        <v>1</v>
      </c>
      <c r="C28" s="49"/>
      <c r="D28" s="49"/>
      <c r="E28" s="49"/>
      <c r="F28" s="49"/>
      <c r="G28" s="49"/>
      <c r="H28" s="42"/>
      <c r="I28" s="1272">
        <f>$P$1*B28/$B$1</f>
        <v>10000</v>
      </c>
      <c r="J28" s="1271"/>
      <c r="K28" s="1271"/>
      <c r="L28" s="1271"/>
      <c r="M28" s="1271"/>
      <c r="N28" s="1271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3"/>
      <c r="AL28" s="373"/>
      <c r="AM28" s="373"/>
      <c r="AN28" s="373"/>
      <c r="AO28" s="373"/>
      <c r="AP28" s="373"/>
      <c r="AQ28" s="373"/>
      <c r="AR28" s="373"/>
      <c r="AS28" s="373"/>
      <c r="AT28" s="373"/>
    </row>
    <row r="29" spans="1:46" ht="15.75" x14ac:dyDescent="0.25">
      <c r="A29" s="51" t="s">
        <v>365</v>
      </c>
      <c r="B29" s="360">
        <v>0</v>
      </c>
      <c r="C29" s="49"/>
      <c r="D29" s="49"/>
      <c r="E29" s="49"/>
      <c r="F29" s="49"/>
      <c r="G29" s="49"/>
      <c r="H29" s="42"/>
      <c r="I29" s="1272">
        <f>$P$1*B29/$B$1</f>
        <v>0</v>
      </c>
      <c r="J29" s="1271"/>
      <c r="K29" s="1271"/>
      <c r="L29" s="1271"/>
      <c r="M29" s="1271"/>
      <c r="N29" s="1271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</row>
    <row r="30" spans="1:46" x14ac:dyDescent="0.25">
      <c r="A30" s="56" t="s">
        <v>16</v>
      </c>
      <c r="B30" s="55"/>
      <c r="C30" s="55"/>
      <c r="D30" s="57"/>
      <c r="E30" s="55"/>
      <c r="F30" s="57"/>
      <c r="G30" s="55"/>
      <c r="H30" s="48"/>
      <c r="I30" s="1273"/>
      <c r="J30" s="1273"/>
      <c r="K30" s="1273"/>
      <c r="L30" s="1273"/>
      <c r="M30" s="1273"/>
      <c r="N30" s="12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373"/>
      <c r="AS30" s="373"/>
      <c r="AT30" s="373"/>
    </row>
    <row r="31" spans="1:46" ht="15.75" x14ac:dyDescent="0.25">
      <c r="A31" s="51" t="s">
        <v>367</v>
      </c>
      <c r="B31" s="50"/>
      <c r="C31" s="360">
        <v>0</v>
      </c>
      <c r="D31" s="49"/>
      <c r="E31" s="49"/>
      <c r="F31" s="49"/>
      <c r="G31" s="49"/>
      <c r="H31" s="42"/>
      <c r="I31" s="1270"/>
      <c r="J31" s="1272">
        <f>$P$1*C31/$B$1</f>
        <v>0</v>
      </c>
      <c r="K31" s="1271"/>
      <c r="L31" s="1271"/>
      <c r="M31" s="1271"/>
      <c r="N31" s="1271"/>
      <c r="Z31" s="373"/>
      <c r="AA31" s="373"/>
      <c r="AB31" s="373"/>
      <c r="AC31" s="373"/>
      <c r="AD31" s="373"/>
      <c r="AE31" s="373"/>
      <c r="AF31" s="373"/>
      <c r="AG31" s="373"/>
      <c r="AH31" s="373"/>
      <c r="AI31" s="373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</row>
    <row r="32" spans="1:46" ht="24" x14ac:dyDescent="0.25">
      <c r="A32" s="51" t="s">
        <v>366</v>
      </c>
      <c r="B32" s="50"/>
      <c r="C32" s="360">
        <v>1</v>
      </c>
      <c r="D32" s="49"/>
      <c r="E32" s="49"/>
      <c r="F32" s="49"/>
      <c r="G32" s="49"/>
      <c r="H32" s="42"/>
      <c r="I32" s="1270"/>
      <c r="J32" s="1272">
        <f>$P$1*C32/$B$1</f>
        <v>10000</v>
      </c>
      <c r="K32" s="1271"/>
      <c r="L32" s="1271"/>
      <c r="M32" s="1271"/>
      <c r="N32" s="1271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3"/>
      <c r="AL32" s="373"/>
      <c r="AM32" s="373"/>
      <c r="AN32" s="373"/>
      <c r="AO32" s="373"/>
      <c r="AP32" s="373"/>
      <c r="AQ32" s="373"/>
      <c r="AR32" s="373"/>
      <c r="AS32" s="373"/>
      <c r="AT32" s="373"/>
    </row>
    <row r="33" spans="1:46" ht="15.75" x14ac:dyDescent="0.25">
      <c r="A33" s="51" t="s">
        <v>365</v>
      </c>
      <c r="B33" s="50"/>
      <c r="C33" s="360">
        <v>1</v>
      </c>
      <c r="D33" s="49"/>
      <c r="E33" s="49"/>
      <c r="F33" s="49"/>
      <c r="G33" s="49"/>
      <c r="H33" s="42"/>
      <c r="I33" s="1270"/>
      <c r="J33" s="1272">
        <f>$P$1*C33/$B$1</f>
        <v>10000</v>
      </c>
      <c r="K33" s="1271"/>
      <c r="L33" s="1271"/>
      <c r="M33" s="1271"/>
      <c r="N33" s="1271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3"/>
      <c r="AR33" s="373"/>
      <c r="AS33" s="373"/>
      <c r="AT33" s="373"/>
    </row>
    <row r="34" spans="1:46" ht="24" x14ac:dyDescent="0.25">
      <c r="A34" s="60" t="s">
        <v>374</v>
      </c>
      <c r="B34" s="50"/>
      <c r="C34" s="50"/>
      <c r="D34" s="360">
        <v>0</v>
      </c>
      <c r="E34" s="50"/>
      <c r="F34" s="49"/>
      <c r="G34" s="50"/>
      <c r="H34" s="42"/>
      <c r="I34" s="1270"/>
      <c r="J34" s="1270"/>
      <c r="K34" s="1270"/>
      <c r="L34" s="1270"/>
      <c r="M34" s="1272">
        <f>$P$1*D34/$B$1</f>
        <v>0</v>
      </c>
      <c r="N34" s="1270"/>
      <c r="Z34" s="373"/>
      <c r="AA34" s="373"/>
      <c r="AB34" s="373"/>
      <c r="AC34" s="373"/>
      <c r="AD34" s="373"/>
      <c r="AE34" s="373"/>
      <c r="AF34" s="373"/>
      <c r="AG34" s="373"/>
      <c r="AH34" s="373"/>
      <c r="AI34" s="373"/>
      <c r="AJ34" s="373"/>
      <c r="AK34" s="373"/>
      <c r="AL34" s="373"/>
      <c r="AM34" s="373"/>
      <c r="AN34" s="373"/>
      <c r="AO34" s="373"/>
      <c r="AP34" s="373"/>
      <c r="AQ34" s="373"/>
      <c r="AR34" s="373"/>
      <c r="AS34" s="373"/>
      <c r="AT34" s="373"/>
    </row>
    <row r="35" spans="1:46" ht="24" x14ac:dyDescent="0.25">
      <c r="A35" s="60" t="s">
        <v>373</v>
      </c>
      <c r="B35" s="50"/>
      <c r="C35" s="50"/>
      <c r="D35" s="360">
        <v>0</v>
      </c>
      <c r="E35" s="50"/>
      <c r="F35" s="49"/>
      <c r="G35" s="50"/>
      <c r="H35" s="42"/>
      <c r="I35" s="1270"/>
      <c r="J35" s="1270"/>
      <c r="K35" s="1270"/>
      <c r="L35" s="1270"/>
      <c r="M35" s="1272">
        <f>$P$1*D35/$B$1</f>
        <v>0</v>
      </c>
      <c r="N35" s="1270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  <c r="AN35" s="373"/>
      <c r="AO35" s="373"/>
      <c r="AP35" s="373"/>
      <c r="AQ35" s="373"/>
      <c r="AR35" s="373"/>
      <c r="AS35" s="373"/>
      <c r="AT35" s="373"/>
    </row>
    <row r="36" spans="1:46" ht="15.75" x14ac:dyDescent="0.25">
      <c r="A36" s="60" t="s">
        <v>372</v>
      </c>
      <c r="B36" s="50"/>
      <c r="C36" s="50"/>
      <c r="D36" s="360">
        <v>0</v>
      </c>
      <c r="E36" s="50"/>
      <c r="F36" s="49"/>
      <c r="G36" s="50"/>
      <c r="H36" s="42"/>
      <c r="I36" s="1270"/>
      <c r="J36" s="1270"/>
      <c r="K36" s="1270"/>
      <c r="L36" s="1270"/>
      <c r="M36" s="1272">
        <f>$P$1*D36/$B$1</f>
        <v>0</v>
      </c>
      <c r="N36" s="1270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3"/>
      <c r="AK36" s="373"/>
      <c r="AL36" s="373"/>
      <c r="AM36" s="373"/>
      <c r="AN36" s="373"/>
      <c r="AO36" s="373"/>
      <c r="AP36" s="373"/>
      <c r="AQ36" s="373"/>
      <c r="AR36" s="373"/>
      <c r="AS36" s="373"/>
      <c r="AT36" s="373"/>
    </row>
    <row r="37" spans="1:46" ht="24" x14ac:dyDescent="0.25">
      <c r="A37" s="59" t="s">
        <v>371</v>
      </c>
      <c r="B37" s="50"/>
      <c r="C37" s="50"/>
      <c r="D37" s="49"/>
      <c r="E37" s="360">
        <v>0</v>
      </c>
      <c r="F37" s="49"/>
      <c r="G37" s="50"/>
      <c r="H37" s="42"/>
      <c r="I37" s="1270"/>
      <c r="J37" s="1270"/>
      <c r="K37" s="1271"/>
      <c r="L37" s="1272">
        <f>$P$1*E37/$B$1</f>
        <v>0</v>
      </c>
      <c r="M37" s="1271"/>
      <c r="N37" s="1270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3"/>
      <c r="AP37" s="373"/>
      <c r="AQ37" s="373"/>
      <c r="AR37" s="373"/>
      <c r="AS37" s="373"/>
      <c r="AT37" s="373"/>
    </row>
    <row r="38" spans="1:46" ht="24.75" x14ac:dyDescent="0.25">
      <c r="A38" s="58" t="s">
        <v>370</v>
      </c>
      <c r="B38" s="55"/>
      <c r="C38" s="55"/>
      <c r="D38" s="57"/>
      <c r="E38" s="55"/>
      <c r="F38" s="57"/>
      <c r="G38" s="55"/>
      <c r="H38" s="48"/>
      <c r="I38" s="1273"/>
      <c r="J38" s="1273"/>
      <c r="K38" s="1273"/>
      <c r="L38" s="1273"/>
      <c r="M38" s="1273"/>
      <c r="N38" s="12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373"/>
      <c r="AL38" s="373"/>
      <c r="AM38" s="373"/>
      <c r="AN38" s="373"/>
      <c r="AO38" s="373"/>
      <c r="AP38" s="373"/>
      <c r="AQ38" s="373"/>
      <c r="AR38" s="373"/>
      <c r="AS38" s="373"/>
      <c r="AT38" s="373"/>
    </row>
    <row r="39" spans="1:46" x14ac:dyDescent="0.25">
      <c r="A39" s="51" t="s">
        <v>367</v>
      </c>
      <c r="B39" s="50"/>
      <c r="C39" s="49"/>
      <c r="D39" s="49"/>
      <c r="E39" s="49"/>
      <c r="F39" s="49"/>
      <c r="G39" s="49"/>
      <c r="H39" s="48"/>
      <c r="I39" s="1270"/>
      <c r="J39" s="1271"/>
      <c r="K39" s="1271"/>
      <c r="L39" s="1271"/>
      <c r="M39" s="1271"/>
      <c r="N39" s="1271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373"/>
      <c r="AR39" s="373"/>
      <c r="AS39" s="373"/>
      <c r="AT39" s="373"/>
    </row>
    <row r="40" spans="1:46" ht="24" x14ac:dyDescent="0.25">
      <c r="A40" s="51" t="s">
        <v>366</v>
      </c>
      <c r="B40" s="50"/>
      <c r="C40" s="49"/>
      <c r="D40" s="49"/>
      <c r="E40" s="360">
        <v>0</v>
      </c>
      <c r="F40" s="360">
        <v>0</v>
      </c>
      <c r="G40" s="49"/>
      <c r="H40" s="48"/>
      <c r="I40" s="1270"/>
      <c r="J40" s="1271"/>
      <c r="K40" s="1271"/>
      <c r="L40" s="1272">
        <f>$P$1*E40/$B$1</f>
        <v>0</v>
      </c>
      <c r="M40" s="1272">
        <f>$P$1*F40/$B$1</f>
        <v>0</v>
      </c>
      <c r="N40" s="1271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</row>
    <row r="41" spans="1:46" ht="15.75" x14ac:dyDescent="0.25">
      <c r="A41" s="51" t="s">
        <v>365</v>
      </c>
      <c r="B41" s="50"/>
      <c r="C41" s="49"/>
      <c r="D41" s="49"/>
      <c r="E41" s="360">
        <v>1</v>
      </c>
      <c r="F41" s="360">
        <v>1</v>
      </c>
      <c r="G41" s="49"/>
      <c r="H41" s="48"/>
      <c r="I41" s="1270"/>
      <c r="J41" s="1271"/>
      <c r="K41" s="1271"/>
      <c r="L41" s="1272">
        <f>$P$1*E41/$B$1</f>
        <v>10000</v>
      </c>
      <c r="M41" s="1272">
        <f>$P$1*F41/$B$1</f>
        <v>10000</v>
      </c>
      <c r="N41" s="1271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</row>
    <row r="42" spans="1:46" ht="24.75" x14ac:dyDescent="0.25">
      <c r="A42" s="58" t="s">
        <v>369</v>
      </c>
      <c r="B42" s="55"/>
      <c r="C42" s="55"/>
      <c r="D42" s="57"/>
      <c r="E42" s="55"/>
      <c r="F42" s="57"/>
      <c r="G42" s="55"/>
      <c r="H42" s="48"/>
      <c r="I42" s="1273"/>
      <c r="J42" s="1273"/>
      <c r="K42" s="1273"/>
      <c r="L42" s="1273"/>
      <c r="M42" s="1273"/>
      <c r="N42" s="12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  <c r="AS42" s="373"/>
      <c r="AT42" s="373"/>
    </row>
    <row r="43" spans="1:46" ht="19.5" customHeight="1" x14ac:dyDescent="0.25">
      <c r="A43" s="51" t="s">
        <v>367</v>
      </c>
      <c r="B43" s="50"/>
      <c r="C43" s="49"/>
      <c r="D43" s="49"/>
      <c r="E43" s="49"/>
      <c r="F43" s="49"/>
      <c r="G43" s="49"/>
      <c r="H43" s="48"/>
      <c r="I43" s="1270"/>
      <c r="J43" s="1271"/>
      <c r="K43" s="1271"/>
      <c r="L43" s="1271"/>
      <c r="M43" s="1271"/>
      <c r="N43" s="1271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73"/>
      <c r="AL43" s="373"/>
      <c r="AM43" s="373"/>
      <c r="AN43" s="373"/>
      <c r="AO43" s="373"/>
      <c r="AP43" s="373"/>
      <c r="AQ43" s="373"/>
      <c r="AR43" s="373"/>
      <c r="AS43" s="373"/>
      <c r="AT43" s="373"/>
    </row>
    <row r="44" spans="1:46" ht="24" x14ac:dyDescent="0.25">
      <c r="A44" s="51" t="s">
        <v>366</v>
      </c>
      <c r="B44" s="50"/>
      <c r="C44" s="49"/>
      <c r="D44" s="49"/>
      <c r="E44" s="360">
        <v>0</v>
      </c>
      <c r="F44" s="360">
        <v>0</v>
      </c>
      <c r="G44" s="49"/>
      <c r="H44" s="48"/>
      <c r="I44" s="1270"/>
      <c r="J44" s="1271"/>
      <c r="K44" s="1271"/>
      <c r="L44" s="1272">
        <f>$P$1*E44/$B$1</f>
        <v>0</v>
      </c>
      <c r="M44" s="1272">
        <f>$P$1*F44/$B$1</f>
        <v>0</v>
      </c>
      <c r="N44" s="1271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  <c r="AJ44" s="373"/>
      <c r="AK44" s="373"/>
      <c r="AL44" s="373"/>
      <c r="AM44" s="373"/>
      <c r="AN44" s="373"/>
      <c r="AO44" s="373"/>
      <c r="AP44" s="373"/>
      <c r="AQ44" s="373"/>
      <c r="AR44" s="373"/>
      <c r="AS44" s="373"/>
      <c r="AT44" s="373"/>
    </row>
    <row r="45" spans="1:46" ht="15.75" x14ac:dyDescent="0.25">
      <c r="A45" s="51" t="s">
        <v>365</v>
      </c>
      <c r="B45" s="50"/>
      <c r="C45" s="49"/>
      <c r="D45" s="49"/>
      <c r="E45" s="360">
        <v>1</v>
      </c>
      <c r="F45" s="360">
        <v>1</v>
      </c>
      <c r="G45" s="49"/>
      <c r="H45" s="48"/>
      <c r="I45" s="1270"/>
      <c r="J45" s="1271"/>
      <c r="K45" s="1271"/>
      <c r="L45" s="1272">
        <f>$P$1*E45/$B$1</f>
        <v>10000</v>
      </c>
      <c r="M45" s="1272">
        <f>$P$1*F45/$B$1</f>
        <v>10000</v>
      </c>
      <c r="N45" s="1271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373"/>
      <c r="AP45" s="373"/>
      <c r="AQ45" s="373"/>
      <c r="AR45" s="373"/>
      <c r="AS45" s="373"/>
      <c r="AT45" s="373"/>
    </row>
    <row r="46" spans="1:46" ht="28.5" customHeight="1" x14ac:dyDescent="0.25">
      <c r="A46" s="56" t="s">
        <v>368</v>
      </c>
      <c r="B46" s="55"/>
      <c r="C46" s="55"/>
      <c r="D46" s="55"/>
      <c r="E46" s="55"/>
      <c r="F46" s="55"/>
      <c r="G46" s="55"/>
      <c r="H46" s="54"/>
      <c r="I46" s="1273"/>
      <c r="J46" s="1273"/>
      <c r="K46" s="1273"/>
      <c r="L46" s="1273"/>
      <c r="M46" s="1273"/>
      <c r="N46" s="12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  <c r="AN46" s="373"/>
      <c r="AO46" s="373"/>
      <c r="AP46" s="373"/>
      <c r="AQ46" s="373"/>
      <c r="AR46" s="373"/>
      <c r="AS46" s="373"/>
      <c r="AT46" s="373"/>
    </row>
    <row r="47" spans="1:46" x14ac:dyDescent="0.25">
      <c r="A47" s="51" t="s">
        <v>367</v>
      </c>
      <c r="B47" s="50"/>
      <c r="C47" s="49"/>
      <c r="D47" s="49"/>
      <c r="E47" s="49"/>
      <c r="F47" s="49"/>
      <c r="G47" s="49"/>
      <c r="H47" s="48"/>
      <c r="I47" s="1270"/>
      <c r="J47" s="1271"/>
      <c r="K47" s="1271"/>
      <c r="L47" s="1271"/>
      <c r="M47" s="1271"/>
      <c r="N47" s="1271"/>
      <c r="Z47" s="373"/>
      <c r="AA47" s="373"/>
      <c r="AB47" s="373"/>
      <c r="AC47" s="373"/>
      <c r="AD47" s="373"/>
      <c r="AE47" s="373"/>
      <c r="AF47" s="373"/>
      <c r="AG47" s="373"/>
      <c r="AH47" s="373"/>
      <c r="AI47" s="373"/>
      <c r="AJ47" s="373"/>
      <c r="AK47" s="373"/>
      <c r="AL47" s="373"/>
      <c r="AM47" s="373"/>
      <c r="AN47" s="373"/>
      <c r="AO47" s="373"/>
      <c r="AP47" s="373"/>
      <c r="AQ47" s="373"/>
      <c r="AR47" s="373"/>
      <c r="AS47" s="373"/>
      <c r="AT47" s="373"/>
    </row>
    <row r="48" spans="1:46" ht="24" x14ac:dyDescent="0.25">
      <c r="A48" s="51" t="s">
        <v>366</v>
      </c>
      <c r="B48" s="50"/>
      <c r="C48" s="49"/>
      <c r="D48" s="49"/>
      <c r="E48" s="360">
        <v>1</v>
      </c>
      <c r="F48" s="360">
        <v>1</v>
      </c>
      <c r="G48" s="49"/>
      <c r="H48" s="48"/>
      <c r="I48" s="1270"/>
      <c r="J48" s="1271"/>
      <c r="K48" s="1271"/>
      <c r="L48" s="1272">
        <f>$P$1*E48/$B$1</f>
        <v>10000</v>
      </c>
      <c r="M48" s="1272">
        <f>$P$1*F48/$B$1</f>
        <v>10000</v>
      </c>
      <c r="N48" s="1271"/>
      <c r="Z48" s="373"/>
      <c r="AA48" s="373"/>
      <c r="AB48" s="373"/>
      <c r="AC48" s="373"/>
      <c r="AD48" s="373"/>
      <c r="AE48" s="373"/>
      <c r="AF48" s="373"/>
      <c r="AG48" s="373"/>
      <c r="AH48" s="373"/>
      <c r="AI48" s="373"/>
      <c r="AJ48" s="373"/>
      <c r="AK48" s="373"/>
      <c r="AL48" s="373"/>
      <c r="AM48" s="373"/>
      <c r="AN48" s="373"/>
      <c r="AO48" s="373"/>
      <c r="AP48" s="373"/>
      <c r="AQ48" s="373"/>
      <c r="AR48" s="373"/>
      <c r="AS48" s="373"/>
      <c r="AT48" s="373"/>
    </row>
    <row r="49" spans="1:46" ht="15.75" x14ac:dyDescent="0.25">
      <c r="A49" s="51" t="s">
        <v>365</v>
      </c>
      <c r="B49" s="50"/>
      <c r="C49" s="49"/>
      <c r="D49" s="49"/>
      <c r="E49" s="360">
        <v>1</v>
      </c>
      <c r="F49" s="360">
        <v>1</v>
      </c>
      <c r="G49" s="49"/>
      <c r="H49" s="48"/>
      <c r="I49" s="1270"/>
      <c r="J49" s="1271"/>
      <c r="K49" s="1271"/>
      <c r="L49" s="1272">
        <f>$P$1*E49/$B$1</f>
        <v>10000</v>
      </c>
      <c r="M49" s="1272">
        <f>$P$1*F49/$B$1</f>
        <v>10000</v>
      </c>
      <c r="N49" s="1271"/>
      <c r="Z49" s="373"/>
      <c r="AA49" s="373"/>
      <c r="AB49" s="373"/>
      <c r="AC49" s="373"/>
      <c r="AD49" s="373"/>
      <c r="AE49" s="373"/>
      <c r="AF49" s="373"/>
      <c r="AG49" s="373"/>
      <c r="AH49" s="373"/>
      <c r="AI49" s="373"/>
      <c r="AJ49" s="373"/>
      <c r="AK49" s="373"/>
      <c r="AL49" s="373"/>
      <c r="AM49" s="373"/>
      <c r="AN49" s="373"/>
      <c r="AO49" s="373"/>
      <c r="AP49" s="373"/>
      <c r="AQ49" s="373"/>
      <c r="AR49" s="373"/>
      <c r="AS49" s="373"/>
      <c r="AT49" s="373"/>
    </row>
    <row r="50" spans="1:46" ht="15.75" x14ac:dyDescent="0.25">
      <c r="A50" s="44" t="s">
        <v>364</v>
      </c>
      <c r="B50" s="43"/>
      <c r="C50" s="43"/>
      <c r="D50" s="43"/>
      <c r="E50" s="43"/>
      <c r="F50" s="43"/>
      <c r="G50" s="360">
        <v>10</v>
      </c>
      <c r="H50" s="42"/>
      <c r="I50" s="1274"/>
      <c r="J50" s="1274"/>
      <c r="K50" s="1274"/>
      <c r="L50" s="1274"/>
      <c r="M50" s="1274"/>
      <c r="N50" s="1272">
        <f>$P$1*G50/$B$1</f>
        <v>100000</v>
      </c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3"/>
      <c r="AM50" s="373"/>
      <c r="AN50" s="373"/>
      <c r="AO50" s="373"/>
      <c r="AP50" s="373"/>
      <c r="AQ50" s="373"/>
      <c r="AR50" s="373"/>
      <c r="AS50" s="373"/>
      <c r="AT50" s="373"/>
    </row>
    <row r="51" spans="1:46" ht="40.5" x14ac:dyDescent="0.25">
      <c r="A51" s="340" t="s">
        <v>363</v>
      </c>
      <c r="B51" s="341"/>
      <c r="C51" s="341"/>
      <c r="D51" s="341"/>
      <c r="E51" s="342"/>
      <c r="F51" s="342"/>
      <c r="G51" s="342"/>
      <c r="H51" s="342"/>
      <c r="I51" s="1275"/>
      <c r="J51" s="1275"/>
      <c r="K51" s="1275"/>
      <c r="L51" s="1275"/>
      <c r="M51" s="1276"/>
      <c r="N51" s="1276"/>
      <c r="Z51" s="373"/>
      <c r="AA51" s="373"/>
      <c r="AB51" s="373"/>
      <c r="AC51" s="373"/>
      <c r="AD51" s="373"/>
      <c r="AE51" s="373"/>
      <c r="AF51" s="373"/>
      <c r="AG51" s="373"/>
      <c r="AH51" s="373"/>
      <c r="AI51" s="373"/>
      <c r="AJ51" s="373"/>
      <c r="AK51" s="373"/>
      <c r="AL51" s="373"/>
      <c r="AM51" s="373"/>
      <c r="AN51" s="373"/>
      <c r="AO51" s="373"/>
      <c r="AP51" s="373"/>
      <c r="AQ51" s="373"/>
      <c r="AR51" s="373"/>
      <c r="AS51" s="373"/>
      <c r="AT51" s="373"/>
    </row>
    <row r="52" spans="1:46" ht="27.75" customHeight="1" x14ac:dyDescent="0.25">
      <c r="A52" s="39" t="s">
        <v>362</v>
      </c>
      <c r="B52" s="38"/>
      <c r="C52" s="38"/>
      <c r="D52" s="38"/>
      <c r="E52" s="38"/>
      <c r="F52" s="38"/>
      <c r="G52" s="360">
        <v>1</v>
      </c>
      <c r="H52" s="37"/>
      <c r="I52" s="1277"/>
      <c r="J52" s="1277"/>
      <c r="K52" s="1278"/>
      <c r="L52" s="1278"/>
      <c r="M52" s="1279"/>
      <c r="N52" s="1272">
        <f t="shared" ref="N52:N58" si="0">$P$1*G52/$B$1</f>
        <v>10000</v>
      </c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3"/>
      <c r="AN52" s="373"/>
      <c r="AO52" s="373"/>
      <c r="AP52" s="373"/>
      <c r="AQ52" s="373"/>
      <c r="AR52" s="373"/>
      <c r="AS52" s="373"/>
      <c r="AT52" s="373"/>
    </row>
    <row r="53" spans="1:46" s="372" customFormat="1" ht="15.75" x14ac:dyDescent="0.25">
      <c r="A53" s="376" t="s">
        <v>361</v>
      </c>
      <c r="B53" s="32"/>
      <c r="C53" s="32"/>
      <c r="D53" s="32"/>
      <c r="E53" s="32"/>
      <c r="F53" s="32"/>
      <c r="G53" s="360">
        <v>1</v>
      </c>
      <c r="H53" s="31"/>
      <c r="I53" s="1278"/>
      <c r="J53" s="1278"/>
      <c r="K53" s="1278"/>
      <c r="L53" s="1278"/>
      <c r="M53" s="1278"/>
      <c r="N53" s="1272">
        <f t="shared" si="0"/>
        <v>10000</v>
      </c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3"/>
      <c r="AN53" s="373"/>
      <c r="AO53" s="373"/>
      <c r="AP53" s="373"/>
      <c r="AQ53" s="373"/>
      <c r="AR53" s="373"/>
    </row>
    <row r="54" spans="1:46" s="372" customFormat="1" ht="15.75" x14ac:dyDescent="0.25">
      <c r="A54" s="33" t="s">
        <v>360</v>
      </c>
      <c r="B54" s="32"/>
      <c r="C54" s="32"/>
      <c r="D54" s="32"/>
      <c r="E54" s="32"/>
      <c r="F54" s="32"/>
      <c r="G54" s="360">
        <v>1</v>
      </c>
      <c r="H54" s="31"/>
      <c r="I54" s="1278"/>
      <c r="J54" s="1278"/>
      <c r="K54" s="1278"/>
      <c r="L54" s="1278"/>
      <c r="M54" s="1278"/>
      <c r="N54" s="1272">
        <f t="shared" si="0"/>
        <v>10000</v>
      </c>
      <c r="O54" s="373"/>
      <c r="P54" s="373"/>
      <c r="Q54" s="373"/>
      <c r="R54" s="373"/>
      <c r="S54" s="373"/>
      <c r="T54" s="373"/>
      <c r="U54" s="373"/>
      <c r="V54" s="373"/>
      <c r="W54" s="373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M54" s="373"/>
      <c r="AN54" s="373"/>
      <c r="AO54" s="373"/>
      <c r="AP54" s="373"/>
      <c r="AQ54" s="373"/>
      <c r="AR54" s="373"/>
    </row>
    <row r="55" spans="1:46" s="372" customFormat="1" ht="15.75" x14ac:dyDescent="0.25">
      <c r="A55" s="33" t="s">
        <v>359</v>
      </c>
      <c r="B55" s="32"/>
      <c r="C55" s="32"/>
      <c r="D55" s="32"/>
      <c r="E55" s="32"/>
      <c r="F55" s="32"/>
      <c r="G55" s="360">
        <v>1</v>
      </c>
      <c r="H55" s="31"/>
      <c r="I55" s="1278"/>
      <c r="J55" s="1278"/>
      <c r="K55" s="1278"/>
      <c r="L55" s="1278"/>
      <c r="M55" s="1278"/>
      <c r="N55" s="1272">
        <f t="shared" si="0"/>
        <v>10000</v>
      </c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M55" s="373"/>
      <c r="AN55" s="373"/>
      <c r="AO55" s="373"/>
      <c r="AP55" s="373"/>
      <c r="AQ55" s="373"/>
      <c r="AR55" s="373"/>
    </row>
    <row r="56" spans="1:46" s="372" customFormat="1" ht="15.75" x14ac:dyDescent="0.25">
      <c r="A56" s="33" t="s">
        <v>358</v>
      </c>
      <c r="B56" s="32"/>
      <c r="C56" s="32"/>
      <c r="D56" s="32"/>
      <c r="E56" s="32"/>
      <c r="F56" s="32"/>
      <c r="G56" s="360">
        <v>1</v>
      </c>
      <c r="H56" s="31"/>
      <c r="I56" s="1278"/>
      <c r="J56" s="1278"/>
      <c r="K56" s="1278"/>
      <c r="L56" s="1278"/>
      <c r="M56" s="1278"/>
      <c r="N56" s="1272">
        <f t="shared" si="0"/>
        <v>10000</v>
      </c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3"/>
      <c r="AN56" s="373"/>
      <c r="AO56" s="373"/>
      <c r="AP56" s="373"/>
      <c r="AQ56" s="373"/>
      <c r="AR56" s="373"/>
    </row>
    <row r="57" spans="1:46" s="372" customFormat="1" ht="15.75" x14ac:dyDescent="0.25">
      <c r="A57" s="377" t="s">
        <v>357</v>
      </c>
      <c r="B57" s="32"/>
      <c r="C57" s="32"/>
      <c r="D57" s="32"/>
      <c r="E57" s="32"/>
      <c r="F57" s="32"/>
      <c r="G57" s="360">
        <v>1</v>
      </c>
      <c r="H57" s="31"/>
      <c r="I57" s="1278"/>
      <c r="J57" s="1278"/>
      <c r="K57" s="1278"/>
      <c r="L57" s="1278"/>
      <c r="M57" s="1278"/>
      <c r="N57" s="1272">
        <f t="shared" si="0"/>
        <v>10000</v>
      </c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AP57" s="373"/>
      <c r="AQ57" s="373"/>
      <c r="AR57" s="373"/>
    </row>
    <row r="58" spans="1:46" s="372" customFormat="1" ht="15.75" x14ac:dyDescent="0.25">
      <c r="A58" s="33" t="s">
        <v>356</v>
      </c>
      <c r="B58" s="32"/>
      <c r="C58" s="32"/>
      <c r="D58" s="32"/>
      <c r="E58" s="32"/>
      <c r="F58" s="32"/>
      <c r="G58" s="360">
        <v>1</v>
      </c>
      <c r="H58" s="31"/>
      <c r="I58" s="1278"/>
      <c r="J58" s="1278"/>
      <c r="K58" s="1278"/>
      <c r="L58" s="1278"/>
      <c r="M58" s="1278"/>
      <c r="N58" s="1272">
        <f t="shared" si="0"/>
        <v>10000</v>
      </c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</row>
    <row r="59" spans="1:46" x14ac:dyDescent="0.25">
      <c r="Z59" s="373"/>
      <c r="AA59" s="373"/>
      <c r="AB59" s="373"/>
      <c r="AC59" s="373"/>
      <c r="AD59" s="373"/>
      <c r="AE59" s="373"/>
      <c r="AF59" s="373"/>
      <c r="AG59" s="373"/>
      <c r="AH59" s="373"/>
      <c r="AI59" s="373"/>
      <c r="AJ59" s="373"/>
      <c r="AK59" s="373"/>
      <c r="AL59" s="373"/>
      <c r="AM59" s="373"/>
      <c r="AN59" s="373"/>
      <c r="AO59" s="373"/>
      <c r="AP59" s="373"/>
      <c r="AQ59" s="373"/>
      <c r="AR59" s="373"/>
    </row>
    <row r="60" spans="1:46" ht="36" customHeight="1" x14ac:dyDescent="0.25">
      <c r="A60" s="1821" t="s">
        <v>910</v>
      </c>
      <c r="B60" s="1821"/>
      <c r="C60" s="1821"/>
      <c r="D60" s="1821"/>
      <c r="E60" s="1821"/>
      <c r="F60" s="1821"/>
      <c r="G60" s="1821"/>
      <c r="H60" s="379"/>
      <c r="I60" s="1822" t="s">
        <v>907</v>
      </c>
      <c r="J60" s="1822"/>
      <c r="K60" s="1822"/>
      <c r="L60" s="1822"/>
      <c r="M60" s="1822"/>
      <c r="N60" s="1822"/>
      <c r="O60" s="1280"/>
      <c r="Z60" s="373"/>
      <c r="AA60" s="373"/>
      <c r="AB60" s="373"/>
      <c r="AC60" s="373"/>
      <c r="AD60" s="373"/>
      <c r="AE60" s="373"/>
      <c r="AF60" s="373"/>
      <c r="AG60" s="373"/>
      <c r="AH60" s="373"/>
      <c r="AI60" s="373"/>
      <c r="AJ60" s="373"/>
      <c r="AK60" s="373"/>
      <c r="AL60" s="373"/>
      <c r="AM60" s="373"/>
      <c r="AN60" s="373"/>
      <c r="AO60" s="373"/>
      <c r="AP60" s="373"/>
      <c r="AQ60" s="373"/>
      <c r="AR60" s="373"/>
    </row>
    <row r="61" spans="1:46" ht="33.75" customHeight="1" x14ac:dyDescent="0.25">
      <c r="A61" s="1618" t="s">
        <v>627</v>
      </c>
      <c r="B61" s="339" t="s">
        <v>711</v>
      </c>
      <c r="C61" s="339" t="s">
        <v>712</v>
      </c>
      <c r="D61" s="339" t="s">
        <v>713</v>
      </c>
      <c r="E61" s="339" t="s">
        <v>383</v>
      </c>
      <c r="F61" s="339" t="s">
        <v>382</v>
      </c>
      <c r="G61" s="337" t="s">
        <v>381</v>
      </c>
      <c r="I61" s="489"/>
      <c r="J61" s="489"/>
      <c r="K61" s="489"/>
      <c r="L61" s="489"/>
      <c r="M61" s="386"/>
      <c r="N61" s="386"/>
      <c r="Z61" s="373"/>
      <c r="AA61" s="373"/>
      <c r="AB61" s="373"/>
      <c r="AC61" s="373"/>
      <c r="AD61" s="373"/>
      <c r="AE61" s="373"/>
      <c r="AF61" s="373"/>
      <c r="AG61" s="373"/>
      <c r="AH61" s="373"/>
      <c r="AI61" s="373"/>
      <c r="AJ61" s="373"/>
      <c r="AK61" s="373"/>
      <c r="AL61" s="373"/>
      <c r="AM61" s="373"/>
      <c r="AN61" s="373"/>
      <c r="AO61" s="373"/>
      <c r="AP61" s="373"/>
      <c r="AQ61" s="373"/>
      <c r="AR61" s="373"/>
    </row>
    <row r="62" spans="1:46" ht="15.75" x14ac:dyDescent="0.25">
      <c r="A62" s="380" t="s">
        <v>915</v>
      </c>
      <c r="B62" s="381"/>
      <c r="C62" s="381"/>
      <c r="D62" s="381"/>
      <c r="E62" s="382"/>
      <c r="F62" s="382"/>
      <c r="G62" s="1071">
        <f>'Номенклатура продуктов'!D48</f>
        <v>10</v>
      </c>
      <c r="H62" s="383"/>
      <c r="I62" s="1079"/>
      <c r="J62" s="1079"/>
      <c r="K62" s="1079"/>
      <c r="L62" s="1079"/>
      <c r="M62" s="1080"/>
      <c r="N62" s="1281">
        <f>N52*G62/(G52*B65)</f>
        <v>50.761421319796952</v>
      </c>
      <c r="Z62" s="373"/>
      <c r="AA62" s="373"/>
      <c r="AB62" s="373"/>
      <c r="AC62" s="373"/>
      <c r="AD62" s="373"/>
      <c r="AE62" s="373"/>
      <c r="AF62" s="373"/>
      <c r="AG62" s="373"/>
      <c r="AH62" s="373"/>
      <c r="AI62" s="373"/>
      <c r="AJ62" s="373"/>
      <c r="AK62" s="373"/>
      <c r="AL62" s="373"/>
      <c r="AM62" s="373"/>
      <c r="AN62" s="373"/>
      <c r="AO62" s="373"/>
      <c r="AP62" s="373"/>
      <c r="AQ62" s="373"/>
      <c r="AR62" s="373"/>
    </row>
    <row r="63" spans="1:46" ht="15.75" x14ac:dyDescent="0.25">
      <c r="A63" s="380" t="s">
        <v>909</v>
      </c>
      <c r="B63" s="381"/>
      <c r="C63" s="381"/>
      <c r="D63" s="381"/>
      <c r="E63" s="382"/>
      <c r="F63" s="382"/>
      <c r="G63" s="1071">
        <f>'Номенклатура продуктов'!D49</f>
        <v>10</v>
      </c>
      <c r="H63" s="383"/>
      <c r="I63" s="382"/>
      <c r="J63" s="382"/>
      <c r="K63" s="382"/>
      <c r="L63" s="382"/>
      <c r="M63" s="384"/>
      <c r="N63" s="1282">
        <f>N53*G63/(G53*B65)</f>
        <v>50.761421319796952</v>
      </c>
      <c r="Z63" s="373"/>
      <c r="AA63" s="373"/>
      <c r="AB63" s="373"/>
      <c r="AC63" s="373"/>
      <c r="AD63" s="373"/>
      <c r="AE63" s="373"/>
      <c r="AF63" s="373"/>
      <c r="AG63" s="373"/>
      <c r="AH63" s="373"/>
      <c r="AI63" s="373"/>
      <c r="AJ63" s="373"/>
      <c r="AK63" s="373"/>
      <c r="AL63" s="373"/>
      <c r="AM63" s="373"/>
      <c r="AN63" s="373"/>
      <c r="AO63" s="373"/>
      <c r="AP63" s="373"/>
      <c r="AQ63" s="373"/>
      <c r="AR63" s="373"/>
    </row>
    <row r="64" spans="1:46" ht="16.5" thickBot="1" x14ac:dyDescent="0.3">
      <c r="A64" s="380" t="s">
        <v>908</v>
      </c>
      <c r="B64" s="381"/>
      <c r="C64" s="381"/>
      <c r="D64" s="381"/>
      <c r="E64" s="382"/>
      <c r="F64" s="382"/>
      <c r="G64" s="1071">
        <f>'Номенклатура продуктов'!D50</f>
        <v>1</v>
      </c>
      <c r="H64" s="383"/>
      <c r="I64" s="382"/>
      <c r="J64" s="382"/>
      <c r="K64" s="382"/>
      <c r="L64" s="382"/>
      <c r="M64" s="384"/>
      <c r="N64" s="1283">
        <f>N55*G64/(G55*B65)</f>
        <v>5.0761421319796955</v>
      </c>
      <c r="Z64" s="373"/>
      <c r="AA64" s="373"/>
      <c r="AB64" s="373"/>
      <c r="AC64" s="373"/>
      <c r="AD64" s="373"/>
      <c r="AE64" s="373"/>
      <c r="AF64" s="373"/>
      <c r="AG64" s="373"/>
      <c r="AH64" s="373"/>
      <c r="AI64" s="373"/>
      <c r="AJ64" s="373"/>
      <c r="AK64" s="373"/>
      <c r="AL64" s="373"/>
      <c r="AM64" s="373"/>
      <c r="AN64" s="373"/>
      <c r="AO64" s="373"/>
      <c r="AP64" s="373"/>
      <c r="AQ64" s="373"/>
      <c r="AR64" s="373"/>
    </row>
    <row r="65" spans="1:44" ht="15.75" thickTop="1" x14ac:dyDescent="0.25">
      <c r="A65" s="1081" t="s">
        <v>714</v>
      </c>
      <c r="B65" s="1082">
        <v>1970</v>
      </c>
      <c r="C65" s="1083"/>
      <c r="D65" s="1284" t="s">
        <v>631</v>
      </c>
      <c r="E65" s="1285"/>
      <c r="F65" s="1285"/>
      <c r="G65" s="1286">
        <v>1</v>
      </c>
      <c r="H65" s="385"/>
      <c r="Z65" s="373"/>
      <c r="AA65" s="373"/>
      <c r="AB65" s="373"/>
      <c r="AC65" s="373"/>
      <c r="AD65" s="373"/>
      <c r="AE65" s="373"/>
      <c r="AF65" s="373"/>
      <c r="AG65" s="373"/>
      <c r="AH65" s="373"/>
      <c r="AI65" s="373"/>
      <c r="AJ65" s="373"/>
      <c r="AK65" s="373"/>
      <c r="AL65" s="373"/>
      <c r="AM65" s="373"/>
      <c r="AN65" s="373"/>
      <c r="AO65" s="373"/>
      <c r="AP65" s="373"/>
      <c r="AQ65" s="373"/>
      <c r="AR65" s="373"/>
    </row>
    <row r="66" spans="1:44" x14ac:dyDescent="0.25">
      <c r="H66" s="385"/>
    </row>
    <row r="67" spans="1:44" x14ac:dyDescent="0.25">
      <c r="H67" s="385"/>
    </row>
    <row r="68" spans="1:44" x14ac:dyDescent="0.25">
      <c r="H68" s="385"/>
    </row>
    <row r="69" spans="1:44" x14ac:dyDescent="0.25">
      <c r="H69" s="385"/>
    </row>
    <row r="70" spans="1:44" x14ac:dyDescent="0.25">
      <c r="H70" s="385"/>
    </row>
    <row r="71" spans="1:44" x14ac:dyDescent="0.25">
      <c r="H71" s="385"/>
    </row>
    <row r="72" spans="1:44" x14ac:dyDescent="0.25">
      <c r="H72" s="385"/>
    </row>
    <row r="73" spans="1:44" x14ac:dyDescent="0.25">
      <c r="H73" s="385"/>
    </row>
    <row r="74" spans="1:44" x14ac:dyDescent="0.25">
      <c r="H74" s="385"/>
    </row>
    <row r="75" spans="1:44" x14ac:dyDescent="0.25">
      <c r="H75" s="385"/>
    </row>
    <row r="76" spans="1:44" x14ac:dyDescent="0.25">
      <c r="H76" s="385"/>
    </row>
    <row r="77" spans="1:44" x14ac:dyDescent="0.25">
      <c r="H77" s="385"/>
    </row>
    <row r="78" spans="1:44" x14ac:dyDescent="0.25">
      <c r="H78" s="385"/>
    </row>
    <row r="79" spans="1:44" x14ac:dyDescent="0.25">
      <c r="H79" s="385"/>
    </row>
    <row r="80" spans="1:44" x14ac:dyDescent="0.25">
      <c r="H80" s="385"/>
    </row>
    <row r="81" spans="8:8" x14ac:dyDescent="0.25">
      <c r="H81" s="385"/>
    </row>
    <row r="82" spans="8:8" x14ac:dyDescent="0.25">
      <c r="H82" s="385"/>
    </row>
    <row r="83" spans="8:8" x14ac:dyDescent="0.25">
      <c r="H83" s="385"/>
    </row>
    <row r="84" spans="8:8" x14ac:dyDescent="0.25">
      <c r="H84" s="385"/>
    </row>
    <row r="85" spans="8:8" x14ac:dyDescent="0.25">
      <c r="H85" s="385"/>
    </row>
    <row r="86" spans="8:8" x14ac:dyDescent="0.25">
      <c r="H86" s="385"/>
    </row>
    <row r="87" spans="8:8" x14ac:dyDescent="0.25">
      <c r="H87" s="385"/>
    </row>
    <row r="88" spans="8:8" x14ac:dyDescent="0.25">
      <c r="H88" s="385"/>
    </row>
    <row r="89" spans="8:8" x14ac:dyDescent="0.25">
      <c r="H89" s="385"/>
    </row>
    <row r="90" spans="8:8" x14ac:dyDescent="0.25">
      <c r="H90" s="385"/>
    </row>
    <row r="91" spans="8:8" x14ac:dyDescent="0.25">
      <c r="H91" s="385"/>
    </row>
    <row r="92" spans="8:8" x14ac:dyDescent="0.25">
      <c r="H92" s="385"/>
    </row>
    <row r="93" spans="8:8" x14ac:dyDescent="0.25">
      <c r="H93" s="385"/>
    </row>
    <row r="94" spans="8:8" x14ac:dyDescent="0.25">
      <c r="H94" s="385"/>
    </row>
    <row r="95" spans="8:8" x14ac:dyDescent="0.25">
      <c r="H95" s="385"/>
    </row>
    <row r="96" spans="8:8" x14ac:dyDescent="0.25">
      <c r="H96" s="385"/>
    </row>
    <row r="97" spans="8:8" x14ac:dyDescent="0.25">
      <c r="H97" s="385"/>
    </row>
    <row r="98" spans="8:8" x14ac:dyDescent="0.25">
      <c r="H98" s="385"/>
    </row>
    <row r="99" spans="8:8" x14ac:dyDescent="0.25">
      <c r="H99" s="385"/>
    </row>
    <row r="100" spans="8:8" x14ac:dyDescent="0.25">
      <c r="H100" s="385"/>
    </row>
    <row r="101" spans="8:8" x14ac:dyDescent="0.25">
      <c r="H101" s="385"/>
    </row>
    <row r="102" spans="8:8" x14ac:dyDescent="0.25">
      <c r="H102" s="385"/>
    </row>
    <row r="103" spans="8:8" x14ac:dyDescent="0.25">
      <c r="H103" s="385"/>
    </row>
    <row r="104" spans="8:8" x14ac:dyDescent="0.25">
      <c r="H104" s="385"/>
    </row>
    <row r="105" spans="8:8" x14ac:dyDescent="0.25">
      <c r="H105" s="385"/>
    </row>
    <row r="106" spans="8:8" x14ac:dyDescent="0.25">
      <c r="H106" s="385"/>
    </row>
    <row r="107" spans="8:8" x14ac:dyDescent="0.25">
      <c r="H107" s="385"/>
    </row>
    <row r="108" spans="8:8" x14ac:dyDescent="0.25">
      <c r="H108" s="385"/>
    </row>
    <row r="109" spans="8:8" x14ac:dyDescent="0.25">
      <c r="H109" s="385"/>
    </row>
    <row r="110" spans="8:8" x14ac:dyDescent="0.25">
      <c r="H110" s="385"/>
    </row>
    <row r="111" spans="8:8" x14ac:dyDescent="0.25">
      <c r="H111" s="385"/>
    </row>
    <row r="112" spans="8:8" x14ac:dyDescent="0.25">
      <c r="H112" s="385"/>
    </row>
    <row r="113" spans="8:8" x14ac:dyDescent="0.25">
      <c r="H113" s="385"/>
    </row>
    <row r="114" spans="8:8" x14ac:dyDescent="0.25">
      <c r="H114" s="385"/>
    </row>
    <row r="115" spans="8:8" x14ac:dyDescent="0.25">
      <c r="H115" s="385"/>
    </row>
    <row r="116" spans="8:8" x14ac:dyDescent="0.25">
      <c r="H116" s="385"/>
    </row>
    <row r="117" spans="8:8" x14ac:dyDescent="0.25">
      <c r="H117" s="385"/>
    </row>
    <row r="118" spans="8:8" x14ac:dyDescent="0.25">
      <c r="H118" s="385"/>
    </row>
    <row r="119" spans="8:8" x14ac:dyDescent="0.25">
      <c r="H119" s="385"/>
    </row>
    <row r="120" spans="8:8" x14ac:dyDescent="0.25">
      <c r="H120" s="385"/>
    </row>
    <row r="121" spans="8:8" x14ac:dyDescent="0.25">
      <c r="H121" s="385"/>
    </row>
    <row r="122" spans="8:8" x14ac:dyDescent="0.25">
      <c r="H122" s="385"/>
    </row>
    <row r="123" spans="8:8" x14ac:dyDescent="0.25">
      <c r="H123" s="385"/>
    </row>
    <row r="124" spans="8:8" x14ac:dyDescent="0.25">
      <c r="H124" s="385"/>
    </row>
    <row r="125" spans="8:8" x14ac:dyDescent="0.25">
      <c r="H125" s="385"/>
    </row>
    <row r="126" spans="8:8" x14ac:dyDescent="0.25">
      <c r="H126" s="385"/>
    </row>
    <row r="127" spans="8:8" x14ac:dyDescent="0.25">
      <c r="H127" s="385"/>
    </row>
    <row r="128" spans="8:8" x14ac:dyDescent="0.25">
      <c r="H128" s="385"/>
    </row>
    <row r="129" spans="8:8" x14ac:dyDescent="0.25">
      <c r="H129" s="385"/>
    </row>
    <row r="130" spans="8:8" x14ac:dyDescent="0.25">
      <c r="H130" s="385"/>
    </row>
    <row r="131" spans="8:8" x14ac:dyDescent="0.25">
      <c r="H131" s="385"/>
    </row>
    <row r="132" spans="8:8" x14ac:dyDescent="0.25">
      <c r="H132" s="385"/>
    </row>
    <row r="133" spans="8:8" x14ac:dyDescent="0.25">
      <c r="H133" s="385"/>
    </row>
    <row r="134" spans="8:8" x14ac:dyDescent="0.25">
      <c r="H134" s="385"/>
    </row>
    <row r="135" spans="8:8" x14ac:dyDescent="0.25">
      <c r="H135" s="385"/>
    </row>
    <row r="136" spans="8:8" x14ac:dyDescent="0.25">
      <c r="H136" s="385"/>
    </row>
    <row r="137" spans="8:8" x14ac:dyDescent="0.25">
      <c r="H137" s="385"/>
    </row>
    <row r="138" spans="8:8" x14ac:dyDescent="0.25">
      <c r="H138" s="385"/>
    </row>
    <row r="139" spans="8:8" x14ac:dyDescent="0.25">
      <c r="H139" s="385"/>
    </row>
    <row r="140" spans="8:8" x14ac:dyDescent="0.25">
      <c r="H140" s="385"/>
    </row>
    <row r="141" spans="8:8" x14ac:dyDescent="0.25">
      <c r="H141" s="385"/>
    </row>
    <row r="142" spans="8:8" x14ac:dyDescent="0.25">
      <c r="H142" s="385"/>
    </row>
    <row r="143" spans="8:8" x14ac:dyDescent="0.25">
      <c r="H143" s="385"/>
    </row>
    <row r="144" spans="8:8" x14ac:dyDescent="0.25">
      <c r="H144" s="385"/>
    </row>
    <row r="145" spans="8:8" x14ac:dyDescent="0.25">
      <c r="H145" s="385"/>
    </row>
    <row r="146" spans="8:8" x14ac:dyDescent="0.25">
      <c r="H146" s="385"/>
    </row>
    <row r="147" spans="8:8" x14ac:dyDescent="0.25">
      <c r="H147" s="385"/>
    </row>
    <row r="148" spans="8:8" x14ac:dyDescent="0.25">
      <c r="H148" s="385"/>
    </row>
    <row r="149" spans="8:8" x14ac:dyDescent="0.25">
      <c r="H149" s="385"/>
    </row>
    <row r="150" spans="8:8" x14ac:dyDescent="0.25">
      <c r="H150" s="385"/>
    </row>
    <row r="151" spans="8:8" x14ac:dyDescent="0.25">
      <c r="H151" s="385"/>
    </row>
    <row r="152" spans="8:8" x14ac:dyDescent="0.25">
      <c r="H152" s="385"/>
    </row>
    <row r="153" spans="8:8" x14ac:dyDescent="0.25">
      <c r="H153" s="385"/>
    </row>
    <row r="154" spans="8:8" x14ac:dyDescent="0.25">
      <c r="H154" s="385"/>
    </row>
    <row r="155" spans="8:8" x14ac:dyDescent="0.25">
      <c r="H155" s="385"/>
    </row>
    <row r="156" spans="8:8" x14ac:dyDescent="0.25">
      <c r="H156" s="385"/>
    </row>
    <row r="157" spans="8:8" x14ac:dyDescent="0.25">
      <c r="H157" s="385"/>
    </row>
    <row r="158" spans="8:8" x14ac:dyDescent="0.25">
      <c r="H158" s="385"/>
    </row>
    <row r="159" spans="8:8" x14ac:dyDescent="0.25">
      <c r="H159" s="385"/>
    </row>
    <row r="160" spans="8:8" x14ac:dyDescent="0.25">
      <c r="H160" s="385"/>
    </row>
    <row r="161" spans="8:8" x14ac:dyDescent="0.25">
      <c r="H161" s="385"/>
    </row>
    <row r="162" spans="8:8" x14ac:dyDescent="0.25">
      <c r="H162" s="385"/>
    </row>
    <row r="163" spans="8:8" x14ac:dyDescent="0.25">
      <c r="H163" s="385"/>
    </row>
    <row r="164" spans="8:8" x14ac:dyDescent="0.25">
      <c r="H164" s="385"/>
    </row>
    <row r="165" spans="8:8" x14ac:dyDescent="0.25">
      <c r="H165" s="385"/>
    </row>
    <row r="166" spans="8:8" x14ac:dyDescent="0.25">
      <c r="H166" s="385"/>
    </row>
    <row r="167" spans="8:8" x14ac:dyDescent="0.25">
      <c r="H167" s="385"/>
    </row>
    <row r="168" spans="8:8" x14ac:dyDescent="0.25">
      <c r="H168" s="385"/>
    </row>
    <row r="169" spans="8:8" x14ac:dyDescent="0.25">
      <c r="H169" s="385"/>
    </row>
    <row r="170" spans="8:8" x14ac:dyDescent="0.25">
      <c r="H170" s="385"/>
    </row>
    <row r="171" spans="8:8" x14ac:dyDescent="0.25">
      <c r="H171" s="385"/>
    </row>
    <row r="172" spans="8:8" x14ac:dyDescent="0.25">
      <c r="H172" s="385"/>
    </row>
    <row r="173" spans="8:8" x14ac:dyDescent="0.25">
      <c r="H173" s="385"/>
    </row>
    <row r="174" spans="8:8" x14ac:dyDescent="0.25">
      <c r="H174" s="385"/>
    </row>
    <row r="175" spans="8:8" x14ac:dyDescent="0.25">
      <c r="H175" s="385"/>
    </row>
    <row r="176" spans="8:8" x14ac:dyDescent="0.25">
      <c r="H176" s="385"/>
    </row>
    <row r="177" spans="8:8" x14ac:dyDescent="0.25">
      <c r="H177" s="385"/>
    </row>
    <row r="178" spans="8:8" x14ac:dyDescent="0.25">
      <c r="H178" s="385"/>
    </row>
    <row r="179" spans="8:8" x14ac:dyDescent="0.25">
      <c r="H179" s="385"/>
    </row>
    <row r="180" spans="8:8" x14ac:dyDescent="0.25">
      <c r="H180" s="385"/>
    </row>
    <row r="181" spans="8:8" x14ac:dyDescent="0.25">
      <c r="H181" s="385"/>
    </row>
    <row r="182" spans="8:8" x14ac:dyDescent="0.25">
      <c r="H182" s="385"/>
    </row>
    <row r="183" spans="8:8" x14ac:dyDescent="0.25">
      <c r="H183" s="385"/>
    </row>
    <row r="184" spans="8:8" x14ac:dyDescent="0.25">
      <c r="H184" s="385"/>
    </row>
    <row r="185" spans="8:8" x14ac:dyDescent="0.25">
      <c r="H185" s="385"/>
    </row>
    <row r="186" spans="8:8" x14ac:dyDescent="0.25">
      <c r="H186" s="385"/>
    </row>
    <row r="187" spans="8:8" x14ac:dyDescent="0.25">
      <c r="H187" s="385"/>
    </row>
    <row r="188" spans="8:8" x14ac:dyDescent="0.25">
      <c r="H188" s="385"/>
    </row>
    <row r="189" spans="8:8" x14ac:dyDescent="0.25">
      <c r="H189" s="385"/>
    </row>
    <row r="190" spans="8:8" x14ac:dyDescent="0.25">
      <c r="H190" s="385"/>
    </row>
    <row r="191" spans="8:8" x14ac:dyDescent="0.25">
      <c r="H191" s="385"/>
    </row>
    <row r="192" spans="8:8" x14ac:dyDescent="0.25">
      <c r="H192" s="385"/>
    </row>
    <row r="193" spans="8:8" x14ac:dyDescent="0.25">
      <c r="H193" s="385"/>
    </row>
    <row r="194" spans="8:8" x14ac:dyDescent="0.25">
      <c r="H194" s="385"/>
    </row>
    <row r="195" spans="8:8" x14ac:dyDescent="0.25">
      <c r="H195" s="385"/>
    </row>
    <row r="196" spans="8:8" x14ac:dyDescent="0.25">
      <c r="H196" s="385"/>
    </row>
    <row r="197" spans="8:8" x14ac:dyDescent="0.25">
      <c r="H197" s="385"/>
    </row>
    <row r="198" spans="8:8" x14ac:dyDescent="0.25">
      <c r="H198" s="385"/>
    </row>
    <row r="199" spans="8:8" x14ac:dyDescent="0.25">
      <c r="H199" s="385"/>
    </row>
    <row r="200" spans="8:8" x14ac:dyDescent="0.25">
      <c r="H200" s="385"/>
    </row>
    <row r="201" spans="8:8" x14ac:dyDescent="0.25">
      <c r="H201" s="385"/>
    </row>
    <row r="202" spans="8:8" x14ac:dyDescent="0.25">
      <c r="H202" s="385"/>
    </row>
    <row r="203" spans="8:8" x14ac:dyDescent="0.25">
      <c r="H203" s="385"/>
    </row>
    <row r="204" spans="8:8" x14ac:dyDescent="0.25">
      <c r="H204" s="385"/>
    </row>
    <row r="205" spans="8:8" x14ac:dyDescent="0.25">
      <c r="H205" s="385"/>
    </row>
    <row r="206" spans="8:8" x14ac:dyDescent="0.25">
      <c r="H206" s="385"/>
    </row>
    <row r="207" spans="8:8" x14ac:dyDescent="0.25">
      <c r="H207" s="385"/>
    </row>
    <row r="208" spans="8:8" x14ac:dyDescent="0.25">
      <c r="H208" s="385"/>
    </row>
    <row r="209" spans="8:8" x14ac:dyDescent="0.25">
      <c r="H209" s="385"/>
    </row>
    <row r="210" spans="8:8" x14ac:dyDescent="0.25">
      <c r="H210" s="385"/>
    </row>
    <row r="211" spans="8:8" x14ac:dyDescent="0.25">
      <c r="H211" s="385"/>
    </row>
    <row r="212" spans="8:8" x14ac:dyDescent="0.25">
      <c r="H212" s="385"/>
    </row>
    <row r="213" spans="8:8" x14ac:dyDescent="0.25">
      <c r="H213" s="385"/>
    </row>
    <row r="214" spans="8:8" x14ac:dyDescent="0.25">
      <c r="H214" s="385"/>
    </row>
    <row r="215" spans="8:8" x14ac:dyDescent="0.25">
      <c r="H215" s="385"/>
    </row>
    <row r="216" spans="8:8" x14ac:dyDescent="0.25">
      <c r="H216" s="385"/>
    </row>
    <row r="217" spans="8:8" x14ac:dyDescent="0.25">
      <c r="H217" s="385"/>
    </row>
    <row r="218" spans="8:8" x14ac:dyDescent="0.25">
      <c r="H218" s="385"/>
    </row>
    <row r="219" spans="8:8" x14ac:dyDescent="0.25">
      <c r="H219" s="385"/>
    </row>
    <row r="220" spans="8:8" x14ac:dyDescent="0.25">
      <c r="H220" s="385"/>
    </row>
    <row r="221" spans="8:8" x14ac:dyDescent="0.25">
      <c r="H221" s="385"/>
    </row>
    <row r="222" spans="8:8" x14ac:dyDescent="0.25">
      <c r="H222" s="385"/>
    </row>
    <row r="223" spans="8:8" x14ac:dyDescent="0.25">
      <c r="H223" s="385"/>
    </row>
    <row r="224" spans="8:8" x14ac:dyDescent="0.25">
      <c r="H224" s="385"/>
    </row>
    <row r="225" spans="8:8" x14ac:dyDescent="0.25">
      <c r="H225" s="385"/>
    </row>
    <row r="226" spans="8:8" x14ac:dyDescent="0.25">
      <c r="H226" s="385"/>
    </row>
    <row r="227" spans="8:8" x14ac:dyDescent="0.25">
      <c r="H227" s="385"/>
    </row>
    <row r="228" spans="8:8" x14ac:dyDescent="0.25">
      <c r="H228" s="385"/>
    </row>
    <row r="229" spans="8:8" x14ac:dyDescent="0.25">
      <c r="H229" s="385"/>
    </row>
    <row r="230" spans="8:8" x14ac:dyDescent="0.25">
      <c r="H230" s="385"/>
    </row>
    <row r="231" spans="8:8" x14ac:dyDescent="0.25">
      <c r="H231" s="385"/>
    </row>
    <row r="232" spans="8:8" x14ac:dyDescent="0.25">
      <c r="H232" s="385"/>
    </row>
    <row r="233" spans="8:8" x14ac:dyDescent="0.25">
      <c r="H233" s="385"/>
    </row>
    <row r="234" spans="8:8" x14ac:dyDescent="0.25">
      <c r="H234" s="385"/>
    </row>
    <row r="235" spans="8:8" x14ac:dyDescent="0.25">
      <c r="H235" s="385"/>
    </row>
    <row r="236" spans="8:8" x14ac:dyDescent="0.25">
      <c r="H236" s="385"/>
    </row>
    <row r="237" spans="8:8" x14ac:dyDescent="0.25">
      <c r="H237" s="385"/>
    </row>
    <row r="238" spans="8:8" x14ac:dyDescent="0.25">
      <c r="H238" s="385"/>
    </row>
    <row r="239" spans="8:8" x14ac:dyDescent="0.25">
      <c r="H239" s="385"/>
    </row>
    <row r="240" spans="8:8" x14ac:dyDescent="0.25">
      <c r="H240" s="385"/>
    </row>
    <row r="241" spans="8:8" x14ac:dyDescent="0.25">
      <c r="H241" s="385"/>
    </row>
    <row r="242" spans="8:8" x14ac:dyDescent="0.25">
      <c r="H242" s="385"/>
    </row>
    <row r="243" spans="8:8" x14ac:dyDescent="0.25">
      <c r="H243" s="385"/>
    </row>
    <row r="244" spans="8:8" x14ac:dyDescent="0.25">
      <c r="H244" s="385"/>
    </row>
    <row r="245" spans="8:8" x14ac:dyDescent="0.25">
      <c r="H245" s="385"/>
    </row>
    <row r="246" spans="8:8" x14ac:dyDescent="0.25">
      <c r="H246" s="385"/>
    </row>
    <row r="247" spans="8:8" x14ac:dyDescent="0.25">
      <c r="H247" s="385"/>
    </row>
    <row r="248" spans="8:8" x14ac:dyDescent="0.25">
      <c r="H248" s="385"/>
    </row>
    <row r="249" spans="8:8" x14ac:dyDescent="0.25">
      <c r="H249" s="385"/>
    </row>
    <row r="250" spans="8:8" x14ac:dyDescent="0.25">
      <c r="H250" s="385"/>
    </row>
    <row r="251" spans="8:8" x14ac:dyDescent="0.25">
      <c r="H251" s="385"/>
    </row>
    <row r="252" spans="8:8" x14ac:dyDescent="0.25">
      <c r="H252" s="385"/>
    </row>
    <row r="253" spans="8:8" x14ac:dyDescent="0.25">
      <c r="H253" s="385"/>
    </row>
    <row r="254" spans="8:8" x14ac:dyDescent="0.25">
      <c r="H254" s="385"/>
    </row>
    <row r="255" spans="8:8" x14ac:dyDescent="0.25">
      <c r="H255" s="385"/>
    </row>
    <row r="256" spans="8:8" x14ac:dyDescent="0.25">
      <c r="H256" s="385"/>
    </row>
    <row r="257" spans="8:8" x14ac:dyDescent="0.25">
      <c r="H257" s="385"/>
    </row>
    <row r="258" spans="8:8" x14ac:dyDescent="0.25">
      <c r="H258" s="385"/>
    </row>
    <row r="259" spans="8:8" x14ac:dyDescent="0.25">
      <c r="H259" s="385"/>
    </row>
    <row r="260" spans="8:8" x14ac:dyDescent="0.25">
      <c r="H260" s="385"/>
    </row>
    <row r="261" spans="8:8" x14ac:dyDescent="0.25">
      <c r="H261" s="385"/>
    </row>
    <row r="262" spans="8:8" x14ac:dyDescent="0.25">
      <c r="H262" s="385"/>
    </row>
    <row r="263" spans="8:8" x14ac:dyDescent="0.25">
      <c r="H263" s="385"/>
    </row>
    <row r="264" spans="8:8" x14ac:dyDescent="0.25">
      <c r="H264" s="385"/>
    </row>
    <row r="265" spans="8:8" x14ac:dyDescent="0.25">
      <c r="H265" s="385"/>
    </row>
    <row r="266" spans="8:8" x14ac:dyDescent="0.25">
      <c r="H266" s="385"/>
    </row>
    <row r="267" spans="8:8" x14ac:dyDescent="0.25">
      <c r="H267" s="385"/>
    </row>
    <row r="268" spans="8:8" x14ac:dyDescent="0.25">
      <c r="H268" s="385"/>
    </row>
    <row r="269" spans="8:8" x14ac:dyDescent="0.25">
      <c r="H269" s="385"/>
    </row>
    <row r="270" spans="8:8" x14ac:dyDescent="0.25">
      <c r="H270" s="385"/>
    </row>
    <row r="271" spans="8:8" x14ac:dyDescent="0.25">
      <c r="H271" s="385"/>
    </row>
    <row r="272" spans="8:8" x14ac:dyDescent="0.25">
      <c r="H272" s="385"/>
    </row>
    <row r="273" spans="8:8" x14ac:dyDescent="0.25">
      <c r="H273" s="385"/>
    </row>
    <row r="274" spans="8:8" x14ac:dyDescent="0.25">
      <c r="H274" s="385"/>
    </row>
    <row r="275" spans="8:8" x14ac:dyDescent="0.25">
      <c r="H275" s="385"/>
    </row>
    <row r="276" spans="8:8" x14ac:dyDescent="0.25">
      <c r="H276" s="385"/>
    </row>
    <row r="277" spans="8:8" x14ac:dyDescent="0.25">
      <c r="H277" s="385"/>
    </row>
    <row r="278" spans="8:8" x14ac:dyDescent="0.25">
      <c r="H278" s="385"/>
    </row>
    <row r="279" spans="8:8" x14ac:dyDescent="0.25">
      <c r="H279" s="385"/>
    </row>
    <row r="280" spans="8:8" x14ac:dyDescent="0.25">
      <c r="H280" s="385"/>
    </row>
    <row r="281" spans="8:8" x14ac:dyDescent="0.25">
      <c r="H281" s="385"/>
    </row>
    <row r="282" spans="8:8" x14ac:dyDescent="0.25">
      <c r="H282" s="385"/>
    </row>
    <row r="283" spans="8:8" x14ac:dyDescent="0.25">
      <c r="H283" s="385"/>
    </row>
    <row r="284" spans="8:8" x14ac:dyDescent="0.25">
      <c r="H284" s="385"/>
    </row>
    <row r="285" spans="8:8" x14ac:dyDescent="0.25">
      <c r="H285" s="385"/>
    </row>
    <row r="286" spans="8:8" x14ac:dyDescent="0.25">
      <c r="H286" s="385"/>
    </row>
    <row r="287" spans="8:8" x14ac:dyDescent="0.25">
      <c r="H287" s="385"/>
    </row>
    <row r="288" spans="8:8" x14ac:dyDescent="0.25">
      <c r="H288" s="385"/>
    </row>
    <row r="289" spans="8:8" x14ac:dyDescent="0.25">
      <c r="H289" s="385"/>
    </row>
    <row r="290" spans="8:8" x14ac:dyDescent="0.25">
      <c r="H290" s="385"/>
    </row>
    <row r="291" spans="8:8" x14ac:dyDescent="0.25">
      <c r="H291" s="385"/>
    </row>
    <row r="292" spans="8:8" x14ac:dyDescent="0.25">
      <c r="H292" s="385"/>
    </row>
    <row r="293" spans="8:8" x14ac:dyDescent="0.25">
      <c r="H293" s="385"/>
    </row>
    <row r="294" spans="8:8" x14ac:dyDescent="0.25">
      <c r="H294" s="385"/>
    </row>
    <row r="295" spans="8:8" x14ac:dyDescent="0.25">
      <c r="H295" s="385"/>
    </row>
    <row r="296" spans="8:8" x14ac:dyDescent="0.25">
      <c r="H296" s="385"/>
    </row>
    <row r="297" spans="8:8" x14ac:dyDescent="0.25">
      <c r="H297" s="385"/>
    </row>
    <row r="298" spans="8:8" x14ac:dyDescent="0.25">
      <c r="H298" s="385"/>
    </row>
    <row r="299" spans="8:8" x14ac:dyDescent="0.25">
      <c r="H299" s="385"/>
    </row>
    <row r="300" spans="8:8" x14ac:dyDescent="0.25">
      <c r="H300" s="385"/>
    </row>
    <row r="301" spans="8:8" x14ac:dyDescent="0.25">
      <c r="H301" s="385"/>
    </row>
    <row r="302" spans="8:8" x14ac:dyDescent="0.25">
      <c r="H302" s="385"/>
    </row>
    <row r="303" spans="8:8" x14ac:dyDescent="0.25">
      <c r="H303" s="385"/>
    </row>
    <row r="304" spans="8:8" x14ac:dyDescent="0.25">
      <c r="H304" s="385"/>
    </row>
    <row r="305" spans="8:8" x14ac:dyDescent="0.25">
      <c r="H305" s="385"/>
    </row>
    <row r="306" spans="8:8" x14ac:dyDescent="0.25">
      <c r="H306" s="385"/>
    </row>
    <row r="307" spans="8:8" x14ac:dyDescent="0.25">
      <c r="H307" s="385"/>
    </row>
    <row r="308" spans="8:8" x14ac:dyDescent="0.25">
      <c r="H308" s="385"/>
    </row>
    <row r="309" spans="8:8" x14ac:dyDescent="0.25">
      <c r="H309" s="385"/>
    </row>
    <row r="310" spans="8:8" x14ac:dyDescent="0.25">
      <c r="H310" s="385"/>
    </row>
    <row r="311" spans="8:8" x14ac:dyDescent="0.25">
      <c r="H311" s="385"/>
    </row>
    <row r="312" spans="8:8" x14ac:dyDescent="0.25">
      <c r="H312" s="385"/>
    </row>
    <row r="313" spans="8:8" x14ac:dyDescent="0.25">
      <c r="H313" s="385"/>
    </row>
    <row r="314" spans="8:8" x14ac:dyDescent="0.25">
      <c r="H314" s="385"/>
    </row>
    <row r="315" spans="8:8" x14ac:dyDescent="0.25">
      <c r="H315" s="385"/>
    </row>
    <row r="316" spans="8:8" x14ac:dyDescent="0.25">
      <c r="H316" s="385"/>
    </row>
    <row r="317" spans="8:8" x14ac:dyDescent="0.25">
      <c r="H317" s="385"/>
    </row>
    <row r="318" spans="8:8" x14ac:dyDescent="0.25">
      <c r="H318" s="385"/>
    </row>
    <row r="319" spans="8:8" x14ac:dyDescent="0.25">
      <c r="H319" s="385"/>
    </row>
    <row r="320" spans="8:8" x14ac:dyDescent="0.25">
      <c r="H320" s="385"/>
    </row>
    <row r="321" spans="8:8" x14ac:dyDescent="0.25">
      <c r="H321" s="385"/>
    </row>
    <row r="322" spans="8:8" x14ac:dyDescent="0.25">
      <c r="H322" s="385"/>
    </row>
    <row r="323" spans="8:8" x14ac:dyDescent="0.25">
      <c r="H323" s="385"/>
    </row>
    <row r="324" spans="8:8" x14ac:dyDescent="0.25">
      <c r="H324" s="385"/>
    </row>
    <row r="325" spans="8:8" x14ac:dyDescent="0.25">
      <c r="H325" s="385"/>
    </row>
    <row r="326" spans="8:8" x14ac:dyDescent="0.25">
      <c r="H326" s="385"/>
    </row>
    <row r="327" spans="8:8" x14ac:dyDescent="0.25">
      <c r="H327" s="385"/>
    </row>
    <row r="328" spans="8:8" x14ac:dyDescent="0.25">
      <c r="H328" s="385"/>
    </row>
    <row r="329" spans="8:8" x14ac:dyDescent="0.25">
      <c r="H329" s="385"/>
    </row>
    <row r="330" spans="8:8" x14ac:dyDescent="0.25">
      <c r="H330" s="385"/>
    </row>
    <row r="331" spans="8:8" x14ac:dyDescent="0.25">
      <c r="H331" s="385"/>
    </row>
    <row r="332" spans="8:8" x14ac:dyDescent="0.25">
      <c r="H332" s="385"/>
    </row>
    <row r="333" spans="8:8" x14ac:dyDescent="0.25">
      <c r="H333" s="385"/>
    </row>
    <row r="334" spans="8:8" x14ac:dyDescent="0.25">
      <c r="H334" s="385"/>
    </row>
    <row r="335" spans="8:8" x14ac:dyDescent="0.25">
      <c r="H335" s="385"/>
    </row>
    <row r="336" spans="8:8" x14ac:dyDescent="0.25">
      <c r="H336" s="385"/>
    </row>
    <row r="337" spans="8:8" x14ac:dyDescent="0.25">
      <c r="H337" s="385"/>
    </row>
    <row r="338" spans="8:8" x14ac:dyDescent="0.25">
      <c r="H338" s="385"/>
    </row>
    <row r="339" spans="8:8" x14ac:dyDescent="0.25">
      <c r="H339" s="385"/>
    </row>
    <row r="340" spans="8:8" x14ac:dyDescent="0.25">
      <c r="H340" s="385"/>
    </row>
    <row r="341" spans="8:8" x14ac:dyDescent="0.25">
      <c r="H341" s="385"/>
    </row>
    <row r="342" spans="8:8" x14ac:dyDescent="0.25">
      <c r="H342" s="385"/>
    </row>
    <row r="343" spans="8:8" x14ac:dyDescent="0.25">
      <c r="H343" s="385"/>
    </row>
    <row r="344" spans="8:8" x14ac:dyDescent="0.25">
      <c r="H344" s="385"/>
    </row>
    <row r="345" spans="8:8" x14ac:dyDescent="0.25">
      <c r="H345" s="385"/>
    </row>
    <row r="346" spans="8:8" x14ac:dyDescent="0.25">
      <c r="H346" s="385"/>
    </row>
    <row r="347" spans="8:8" x14ac:dyDescent="0.25">
      <c r="H347" s="385"/>
    </row>
    <row r="348" spans="8:8" x14ac:dyDescent="0.25">
      <c r="H348" s="385"/>
    </row>
    <row r="349" spans="8:8" x14ac:dyDescent="0.25">
      <c r="H349" s="385"/>
    </row>
    <row r="350" spans="8:8" x14ac:dyDescent="0.25">
      <c r="H350" s="385"/>
    </row>
    <row r="351" spans="8:8" x14ac:dyDescent="0.25">
      <c r="H351" s="385"/>
    </row>
    <row r="352" spans="8:8" x14ac:dyDescent="0.25">
      <c r="H352" s="385"/>
    </row>
    <row r="353" spans="8:8" x14ac:dyDescent="0.25">
      <c r="H353" s="385"/>
    </row>
    <row r="354" spans="8:8" x14ac:dyDescent="0.25">
      <c r="H354" s="385"/>
    </row>
    <row r="355" spans="8:8" x14ac:dyDescent="0.25">
      <c r="H355" s="385"/>
    </row>
    <row r="356" spans="8:8" x14ac:dyDescent="0.25">
      <c r="H356" s="385"/>
    </row>
    <row r="357" spans="8:8" x14ac:dyDescent="0.25">
      <c r="H357" s="385"/>
    </row>
    <row r="358" spans="8:8" x14ac:dyDescent="0.25">
      <c r="H358" s="385"/>
    </row>
    <row r="359" spans="8:8" x14ac:dyDescent="0.25">
      <c r="H359" s="385"/>
    </row>
    <row r="360" spans="8:8" x14ac:dyDescent="0.25">
      <c r="H360" s="385"/>
    </row>
    <row r="361" spans="8:8" x14ac:dyDescent="0.25">
      <c r="H361" s="385"/>
    </row>
    <row r="362" spans="8:8" x14ac:dyDescent="0.25">
      <c r="H362" s="385"/>
    </row>
    <row r="363" spans="8:8" x14ac:dyDescent="0.25">
      <c r="H363" s="385"/>
    </row>
    <row r="364" spans="8:8" x14ac:dyDescent="0.25">
      <c r="H364" s="385"/>
    </row>
    <row r="365" spans="8:8" x14ac:dyDescent="0.25">
      <c r="H365" s="385"/>
    </row>
    <row r="366" spans="8:8" x14ac:dyDescent="0.25">
      <c r="H366" s="385"/>
    </row>
    <row r="367" spans="8:8" x14ac:dyDescent="0.25">
      <c r="H367" s="385"/>
    </row>
    <row r="368" spans="8:8" x14ac:dyDescent="0.25">
      <c r="H368" s="385"/>
    </row>
    <row r="369" spans="8:8" x14ac:dyDescent="0.25">
      <c r="H369" s="385"/>
    </row>
    <row r="370" spans="8:8" x14ac:dyDescent="0.25">
      <c r="H370" s="385"/>
    </row>
    <row r="371" spans="8:8" x14ac:dyDescent="0.25">
      <c r="H371" s="385"/>
    </row>
    <row r="372" spans="8:8" x14ac:dyDescent="0.25">
      <c r="H372" s="385"/>
    </row>
    <row r="373" spans="8:8" x14ac:dyDescent="0.25">
      <c r="H373" s="385"/>
    </row>
    <row r="374" spans="8:8" x14ac:dyDescent="0.25">
      <c r="H374" s="385"/>
    </row>
    <row r="375" spans="8:8" x14ac:dyDescent="0.25">
      <c r="H375" s="385"/>
    </row>
    <row r="376" spans="8:8" x14ac:dyDescent="0.25">
      <c r="H376" s="385"/>
    </row>
    <row r="377" spans="8:8" x14ac:dyDescent="0.25">
      <c r="H377" s="385"/>
    </row>
    <row r="378" spans="8:8" x14ac:dyDescent="0.25">
      <c r="H378" s="385"/>
    </row>
    <row r="379" spans="8:8" x14ac:dyDescent="0.25">
      <c r="H379" s="385"/>
    </row>
    <row r="380" spans="8:8" x14ac:dyDescent="0.25">
      <c r="H380" s="385"/>
    </row>
    <row r="381" spans="8:8" x14ac:dyDescent="0.25">
      <c r="H381" s="385"/>
    </row>
    <row r="382" spans="8:8" x14ac:dyDescent="0.25">
      <c r="H382" s="385"/>
    </row>
    <row r="383" spans="8:8" x14ac:dyDescent="0.25">
      <c r="H383" s="385"/>
    </row>
    <row r="384" spans="8:8" x14ac:dyDescent="0.25">
      <c r="H384" s="385"/>
    </row>
    <row r="385" spans="8:8" x14ac:dyDescent="0.25">
      <c r="H385" s="385"/>
    </row>
    <row r="386" spans="8:8" x14ac:dyDescent="0.25">
      <c r="H386" s="385"/>
    </row>
    <row r="387" spans="8:8" x14ac:dyDescent="0.25">
      <c r="H387" s="385"/>
    </row>
    <row r="388" spans="8:8" x14ac:dyDescent="0.25">
      <c r="H388" s="385"/>
    </row>
    <row r="389" spans="8:8" x14ac:dyDescent="0.25">
      <c r="H389" s="385"/>
    </row>
    <row r="390" spans="8:8" x14ac:dyDescent="0.25">
      <c r="H390" s="385"/>
    </row>
    <row r="391" spans="8:8" x14ac:dyDescent="0.25">
      <c r="H391" s="385"/>
    </row>
    <row r="392" spans="8:8" x14ac:dyDescent="0.25">
      <c r="H392" s="385"/>
    </row>
    <row r="393" spans="8:8" x14ac:dyDescent="0.25">
      <c r="H393" s="385"/>
    </row>
    <row r="394" spans="8:8" x14ac:dyDescent="0.25">
      <c r="H394" s="385"/>
    </row>
    <row r="395" spans="8:8" x14ac:dyDescent="0.25">
      <c r="H395" s="385"/>
    </row>
    <row r="396" spans="8:8" x14ac:dyDescent="0.25">
      <c r="H396" s="385"/>
    </row>
    <row r="397" spans="8:8" x14ac:dyDescent="0.25">
      <c r="H397" s="385"/>
    </row>
    <row r="398" spans="8:8" x14ac:dyDescent="0.25">
      <c r="H398" s="385"/>
    </row>
    <row r="399" spans="8:8" x14ac:dyDescent="0.25">
      <c r="H399" s="385"/>
    </row>
    <row r="400" spans="8:8" x14ac:dyDescent="0.25">
      <c r="H400" s="385"/>
    </row>
    <row r="401" spans="8:8" x14ac:dyDescent="0.25">
      <c r="H401" s="385"/>
    </row>
    <row r="402" spans="8:8" x14ac:dyDescent="0.25">
      <c r="H402" s="385"/>
    </row>
    <row r="403" spans="8:8" x14ac:dyDescent="0.25">
      <c r="H403" s="385"/>
    </row>
    <row r="404" spans="8:8" x14ac:dyDescent="0.25">
      <c r="H404" s="385"/>
    </row>
    <row r="405" spans="8:8" x14ac:dyDescent="0.25">
      <c r="H405" s="385"/>
    </row>
    <row r="406" spans="8:8" x14ac:dyDescent="0.25">
      <c r="H406" s="385"/>
    </row>
    <row r="407" spans="8:8" x14ac:dyDescent="0.25">
      <c r="H407" s="385"/>
    </row>
    <row r="408" spans="8:8" x14ac:dyDescent="0.25">
      <c r="H408" s="385"/>
    </row>
    <row r="409" spans="8:8" x14ac:dyDescent="0.25">
      <c r="H409" s="385"/>
    </row>
    <row r="410" spans="8:8" x14ac:dyDescent="0.25">
      <c r="H410" s="385"/>
    </row>
    <row r="411" spans="8:8" x14ac:dyDescent="0.25">
      <c r="H411" s="385"/>
    </row>
    <row r="412" spans="8:8" x14ac:dyDescent="0.25">
      <c r="H412" s="385"/>
    </row>
    <row r="413" spans="8:8" x14ac:dyDescent="0.25">
      <c r="H413" s="385"/>
    </row>
    <row r="414" spans="8:8" x14ac:dyDescent="0.25">
      <c r="H414" s="385"/>
    </row>
    <row r="415" spans="8:8" x14ac:dyDescent="0.25">
      <c r="H415" s="385"/>
    </row>
    <row r="416" spans="8:8" x14ac:dyDescent="0.25">
      <c r="H416" s="385"/>
    </row>
    <row r="417" spans="8:8" x14ac:dyDescent="0.25">
      <c r="H417" s="385"/>
    </row>
    <row r="418" spans="8:8" x14ac:dyDescent="0.25">
      <c r="H418" s="385"/>
    </row>
    <row r="419" spans="8:8" x14ac:dyDescent="0.25">
      <c r="H419" s="385"/>
    </row>
    <row r="420" spans="8:8" x14ac:dyDescent="0.25">
      <c r="H420" s="385"/>
    </row>
    <row r="421" spans="8:8" x14ac:dyDescent="0.25">
      <c r="H421" s="385"/>
    </row>
    <row r="422" spans="8:8" x14ac:dyDescent="0.25">
      <c r="H422" s="385"/>
    </row>
    <row r="423" spans="8:8" x14ac:dyDescent="0.25">
      <c r="H423" s="385"/>
    </row>
    <row r="424" spans="8:8" x14ac:dyDescent="0.25">
      <c r="H424" s="385"/>
    </row>
    <row r="425" spans="8:8" x14ac:dyDescent="0.25">
      <c r="H425" s="385"/>
    </row>
    <row r="426" spans="8:8" x14ac:dyDescent="0.25">
      <c r="H426" s="385"/>
    </row>
    <row r="427" spans="8:8" x14ac:dyDescent="0.25">
      <c r="H427" s="385"/>
    </row>
    <row r="428" spans="8:8" x14ac:dyDescent="0.25">
      <c r="H428" s="385"/>
    </row>
    <row r="429" spans="8:8" x14ac:dyDescent="0.25">
      <c r="H429" s="385"/>
    </row>
    <row r="430" spans="8:8" x14ac:dyDescent="0.25">
      <c r="H430" s="385"/>
    </row>
    <row r="431" spans="8:8" x14ac:dyDescent="0.25">
      <c r="H431" s="385"/>
    </row>
    <row r="432" spans="8:8" x14ac:dyDescent="0.25">
      <c r="H432" s="385"/>
    </row>
    <row r="433" spans="8:8" x14ac:dyDescent="0.25">
      <c r="H433" s="385"/>
    </row>
    <row r="434" spans="8:8" x14ac:dyDescent="0.25">
      <c r="H434" s="385"/>
    </row>
    <row r="435" spans="8:8" x14ac:dyDescent="0.25">
      <c r="H435" s="385"/>
    </row>
    <row r="436" spans="8:8" x14ac:dyDescent="0.25">
      <c r="H436" s="385"/>
    </row>
    <row r="437" spans="8:8" x14ac:dyDescent="0.25">
      <c r="H437" s="385"/>
    </row>
    <row r="438" spans="8:8" x14ac:dyDescent="0.25">
      <c r="H438" s="385"/>
    </row>
    <row r="439" spans="8:8" x14ac:dyDescent="0.25">
      <c r="H439" s="385"/>
    </row>
    <row r="440" spans="8:8" x14ac:dyDescent="0.25">
      <c r="H440" s="385"/>
    </row>
    <row r="441" spans="8:8" x14ac:dyDescent="0.25">
      <c r="H441" s="385"/>
    </row>
    <row r="442" spans="8:8" x14ac:dyDescent="0.25">
      <c r="H442" s="385"/>
    </row>
    <row r="443" spans="8:8" x14ac:dyDescent="0.25">
      <c r="H443" s="385"/>
    </row>
    <row r="444" spans="8:8" x14ac:dyDescent="0.25">
      <c r="H444" s="385"/>
    </row>
    <row r="445" spans="8:8" x14ac:dyDescent="0.25">
      <c r="H445" s="385"/>
    </row>
    <row r="446" spans="8:8" x14ac:dyDescent="0.25">
      <c r="H446" s="385"/>
    </row>
    <row r="447" spans="8:8" x14ac:dyDescent="0.25">
      <c r="H447" s="385"/>
    </row>
    <row r="448" spans="8:8" x14ac:dyDescent="0.25">
      <c r="H448" s="385"/>
    </row>
    <row r="449" spans="8:8" x14ac:dyDescent="0.25">
      <c r="H449" s="385"/>
    </row>
    <row r="450" spans="8:8" x14ac:dyDescent="0.25">
      <c r="H450" s="385"/>
    </row>
    <row r="451" spans="8:8" x14ac:dyDescent="0.25">
      <c r="H451" s="385"/>
    </row>
    <row r="452" spans="8:8" x14ac:dyDescent="0.25">
      <c r="H452" s="385"/>
    </row>
    <row r="453" spans="8:8" x14ac:dyDescent="0.25">
      <c r="H453" s="385"/>
    </row>
    <row r="454" spans="8:8" x14ac:dyDescent="0.25">
      <c r="H454" s="385"/>
    </row>
    <row r="455" spans="8:8" x14ac:dyDescent="0.25">
      <c r="H455" s="385"/>
    </row>
    <row r="456" spans="8:8" x14ac:dyDescent="0.25">
      <c r="H456" s="385"/>
    </row>
    <row r="457" spans="8:8" x14ac:dyDescent="0.25">
      <c r="H457" s="385"/>
    </row>
    <row r="458" spans="8:8" x14ac:dyDescent="0.25">
      <c r="H458" s="385"/>
    </row>
    <row r="459" spans="8:8" x14ac:dyDescent="0.25">
      <c r="H459" s="385"/>
    </row>
    <row r="460" spans="8:8" x14ac:dyDescent="0.25">
      <c r="H460" s="385"/>
    </row>
    <row r="461" spans="8:8" x14ac:dyDescent="0.25">
      <c r="H461" s="385"/>
    </row>
    <row r="462" spans="8:8" x14ac:dyDescent="0.25">
      <c r="H462" s="385"/>
    </row>
    <row r="463" spans="8:8" x14ac:dyDescent="0.25">
      <c r="H463" s="385"/>
    </row>
    <row r="464" spans="8:8" x14ac:dyDescent="0.25">
      <c r="H464" s="385"/>
    </row>
    <row r="465" spans="8:8" x14ac:dyDescent="0.25">
      <c r="H465" s="385"/>
    </row>
    <row r="466" spans="8:8" x14ac:dyDescent="0.25">
      <c r="H466" s="385"/>
    </row>
    <row r="467" spans="8:8" x14ac:dyDescent="0.25">
      <c r="H467" s="385"/>
    </row>
    <row r="468" spans="8:8" x14ac:dyDescent="0.25">
      <c r="H468" s="385"/>
    </row>
    <row r="469" spans="8:8" x14ac:dyDescent="0.25">
      <c r="H469" s="385"/>
    </row>
    <row r="470" spans="8:8" x14ac:dyDescent="0.25">
      <c r="H470" s="385"/>
    </row>
    <row r="471" spans="8:8" x14ac:dyDescent="0.25">
      <c r="H471" s="385"/>
    </row>
    <row r="472" spans="8:8" x14ac:dyDescent="0.25">
      <c r="H472" s="385"/>
    </row>
    <row r="473" spans="8:8" x14ac:dyDescent="0.25">
      <c r="H473" s="385"/>
    </row>
    <row r="474" spans="8:8" x14ac:dyDescent="0.25">
      <c r="H474" s="385"/>
    </row>
    <row r="475" spans="8:8" x14ac:dyDescent="0.25">
      <c r="H475" s="385"/>
    </row>
    <row r="476" spans="8:8" x14ac:dyDescent="0.25">
      <c r="H476" s="385"/>
    </row>
    <row r="477" spans="8:8" x14ac:dyDescent="0.25">
      <c r="H477" s="385"/>
    </row>
    <row r="478" spans="8:8" x14ac:dyDescent="0.25">
      <c r="H478" s="385"/>
    </row>
    <row r="479" spans="8:8" x14ac:dyDescent="0.25">
      <c r="H479" s="385"/>
    </row>
    <row r="480" spans="8:8" x14ac:dyDescent="0.25">
      <c r="H480" s="385"/>
    </row>
    <row r="481" spans="8:8" x14ac:dyDescent="0.25">
      <c r="H481" s="385"/>
    </row>
    <row r="482" spans="8:8" x14ac:dyDescent="0.25">
      <c r="H482" s="385"/>
    </row>
    <row r="483" spans="8:8" x14ac:dyDescent="0.25">
      <c r="H483" s="385"/>
    </row>
    <row r="484" spans="8:8" x14ac:dyDescent="0.25">
      <c r="H484" s="385"/>
    </row>
    <row r="485" spans="8:8" x14ac:dyDescent="0.25">
      <c r="H485" s="385"/>
    </row>
    <row r="486" spans="8:8" x14ac:dyDescent="0.25">
      <c r="H486" s="385"/>
    </row>
    <row r="487" spans="8:8" x14ac:dyDescent="0.25">
      <c r="H487" s="385"/>
    </row>
    <row r="488" spans="8:8" x14ac:dyDescent="0.25">
      <c r="H488" s="385"/>
    </row>
    <row r="489" spans="8:8" x14ac:dyDescent="0.25">
      <c r="H489" s="385"/>
    </row>
    <row r="490" spans="8:8" x14ac:dyDescent="0.25">
      <c r="H490" s="385"/>
    </row>
    <row r="491" spans="8:8" x14ac:dyDescent="0.25">
      <c r="H491" s="385"/>
    </row>
    <row r="492" spans="8:8" x14ac:dyDescent="0.25">
      <c r="H492" s="385"/>
    </row>
    <row r="493" spans="8:8" x14ac:dyDescent="0.25">
      <c r="H493" s="385"/>
    </row>
    <row r="494" spans="8:8" x14ac:dyDescent="0.25">
      <c r="H494" s="385"/>
    </row>
    <row r="495" spans="8:8" x14ac:dyDescent="0.25">
      <c r="H495" s="385"/>
    </row>
    <row r="496" spans="8:8" x14ac:dyDescent="0.25">
      <c r="H496" s="385"/>
    </row>
    <row r="497" spans="8:8" x14ac:dyDescent="0.25">
      <c r="H497" s="385"/>
    </row>
    <row r="498" spans="8:8" x14ac:dyDescent="0.25">
      <c r="H498" s="385"/>
    </row>
    <row r="499" spans="8:8" x14ac:dyDescent="0.25">
      <c r="H499" s="385"/>
    </row>
    <row r="500" spans="8:8" x14ac:dyDescent="0.25">
      <c r="H500" s="385"/>
    </row>
    <row r="501" spans="8:8" x14ac:dyDescent="0.25">
      <c r="H501" s="385"/>
    </row>
    <row r="502" spans="8:8" x14ac:dyDescent="0.25">
      <c r="H502" s="385"/>
    </row>
    <row r="503" spans="8:8" x14ac:dyDescent="0.25">
      <c r="H503" s="385"/>
    </row>
    <row r="504" spans="8:8" x14ac:dyDescent="0.25">
      <c r="H504" s="385"/>
    </row>
    <row r="505" spans="8:8" x14ac:dyDescent="0.25">
      <c r="H505" s="385"/>
    </row>
    <row r="506" spans="8:8" x14ac:dyDescent="0.25">
      <c r="H506" s="385"/>
    </row>
    <row r="507" spans="8:8" x14ac:dyDescent="0.25">
      <c r="H507" s="385"/>
    </row>
    <row r="508" spans="8:8" x14ac:dyDescent="0.25">
      <c r="H508" s="385"/>
    </row>
    <row r="509" spans="8:8" x14ac:dyDescent="0.25">
      <c r="H509" s="385"/>
    </row>
    <row r="510" spans="8:8" x14ac:dyDescent="0.25">
      <c r="H510" s="385"/>
    </row>
    <row r="511" spans="8:8" x14ac:dyDescent="0.25">
      <c r="H511" s="385"/>
    </row>
    <row r="512" spans="8:8" x14ac:dyDescent="0.25">
      <c r="H512" s="385"/>
    </row>
    <row r="513" spans="8:8" x14ac:dyDescent="0.25">
      <c r="H513" s="385"/>
    </row>
    <row r="514" spans="8:8" x14ac:dyDescent="0.25">
      <c r="H514" s="385"/>
    </row>
    <row r="515" spans="8:8" x14ac:dyDescent="0.25">
      <c r="H515" s="385"/>
    </row>
    <row r="516" spans="8:8" x14ac:dyDescent="0.25">
      <c r="H516" s="385"/>
    </row>
    <row r="517" spans="8:8" x14ac:dyDescent="0.25">
      <c r="H517" s="385"/>
    </row>
    <row r="518" spans="8:8" x14ac:dyDescent="0.25">
      <c r="H518" s="385"/>
    </row>
    <row r="519" spans="8:8" x14ac:dyDescent="0.25">
      <c r="H519" s="385"/>
    </row>
    <row r="520" spans="8:8" x14ac:dyDescent="0.25">
      <c r="H520" s="385"/>
    </row>
    <row r="521" spans="8:8" x14ac:dyDescent="0.25">
      <c r="H521" s="385"/>
    </row>
    <row r="522" spans="8:8" x14ac:dyDescent="0.25">
      <c r="H522" s="385"/>
    </row>
    <row r="523" spans="8:8" x14ac:dyDescent="0.25">
      <c r="H523" s="385"/>
    </row>
    <row r="524" spans="8:8" x14ac:dyDescent="0.25">
      <c r="H524" s="385"/>
    </row>
    <row r="525" spans="8:8" x14ac:dyDescent="0.25">
      <c r="H525" s="385"/>
    </row>
    <row r="526" spans="8:8" x14ac:dyDescent="0.25">
      <c r="H526" s="385"/>
    </row>
    <row r="527" spans="8:8" x14ac:dyDescent="0.25">
      <c r="H527" s="385"/>
    </row>
    <row r="528" spans="8:8" x14ac:dyDescent="0.25">
      <c r="H528" s="385"/>
    </row>
    <row r="529" spans="8:8" x14ac:dyDescent="0.25">
      <c r="H529" s="385"/>
    </row>
    <row r="530" spans="8:8" x14ac:dyDescent="0.25">
      <c r="H530" s="385"/>
    </row>
    <row r="531" spans="8:8" x14ac:dyDescent="0.25">
      <c r="H531" s="385"/>
    </row>
    <row r="532" spans="8:8" x14ac:dyDescent="0.25">
      <c r="H532" s="385"/>
    </row>
  </sheetData>
  <mergeCells count="6">
    <mergeCell ref="A4:G4"/>
    <mergeCell ref="I4:N4"/>
    <mergeCell ref="P1:Q1"/>
    <mergeCell ref="A3:G3"/>
    <mergeCell ref="A60:G60"/>
    <mergeCell ref="I60:N60"/>
  </mergeCells>
  <conditionalFormatting sqref="A11:A13">
    <cfRule type="cellIs" dxfId="155" priority="16" operator="equal">
      <formula>0</formula>
    </cfRule>
  </conditionalFormatting>
  <conditionalFormatting sqref="A15:A17">
    <cfRule type="cellIs" dxfId="154" priority="15" operator="equal">
      <formula>0</formula>
    </cfRule>
  </conditionalFormatting>
  <conditionalFormatting sqref="A20:A21">
    <cfRule type="cellIs" dxfId="153" priority="14" operator="equal">
      <formula>0</formula>
    </cfRule>
  </conditionalFormatting>
  <conditionalFormatting sqref="A24:A25">
    <cfRule type="cellIs" dxfId="152" priority="13" operator="equal">
      <formula>0</formula>
    </cfRule>
  </conditionalFormatting>
  <conditionalFormatting sqref="A28:A29">
    <cfRule type="cellIs" dxfId="151" priority="12" operator="equal">
      <formula>0</formula>
    </cfRule>
  </conditionalFormatting>
  <conditionalFormatting sqref="A32:A33">
    <cfRule type="cellIs" dxfId="150" priority="11" operator="equal">
      <formula>0</formula>
    </cfRule>
  </conditionalFormatting>
  <conditionalFormatting sqref="A40:A41">
    <cfRule type="cellIs" dxfId="149" priority="10" operator="equal">
      <formula>0</formula>
    </cfRule>
  </conditionalFormatting>
  <conditionalFormatting sqref="A44:A45">
    <cfRule type="cellIs" dxfId="148" priority="9" operator="equal">
      <formula>0</formula>
    </cfRule>
  </conditionalFormatting>
  <conditionalFormatting sqref="A48:A49">
    <cfRule type="cellIs" dxfId="147" priority="8" operator="equal">
      <formula>0</formula>
    </cfRule>
  </conditionalFormatting>
  <conditionalFormatting sqref="A23">
    <cfRule type="cellIs" dxfId="146" priority="7" operator="equal">
      <formula>0</formula>
    </cfRule>
  </conditionalFormatting>
  <conditionalFormatting sqref="A27">
    <cfRule type="cellIs" dxfId="145" priority="6" operator="equal">
      <formula>0</formula>
    </cfRule>
  </conditionalFormatting>
  <conditionalFormatting sqref="A19">
    <cfRule type="cellIs" dxfId="144" priority="1" operator="equal">
      <formula>0</formula>
    </cfRule>
  </conditionalFormatting>
  <conditionalFormatting sqref="A31">
    <cfRule type="cellIs" dxfId="143" priority="5" operator="equal">
      <formula>0</formula>
    </cfRule>
  </conditionalFormatting>
  <conditionalFormatting sqref="A39">
    <cfRule type="cellIs" dxfId="142" priority="4" operator="equal">
      <formula>0</formula>
    </cfRule>
  </conditionalFormatting>
  <conditionalFormatting sqref="A43">
    <cfRule type="cellIs" dxfId="141" priority="3" operator="equal">
      <formula>0</formula>
    </cfRule>
  </conditionalFormatting>
  <conditionalFormatting sqref="A47">
    <cfRule type="cellIs" dxfId="140" priority="2" operator="equal">
      <formula>0</formula>
    </cfRule>
  </conditionalFormatting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Информационное письмо</vt:lpstr>
      <vt:lpstr>Краткое описание</vt:lpstr>
      <vt:lpstr>Структура территории</vt:lpstr>
      <vt:lpstr>Структура процессов</vt:lpstr>
      <vt:lpstr>Номенклатура продуктов</vt:lpstr>
      <vt:lpstr>Балансы Ист</vt:lpstr>
      <vt:lpstr>Балансы СТ (А)</vt:lpstr>
      <vt:lpstr>Балансы СТ (Б)</vt:lpstr>
      <vt:lpstr>Трудовые ресурсы</vt:lpstr>
      <vt:lpstr>Ресурсы ОС и НМА</vt:lpstr>
      <vt:lpstr>Ресурсы материальные</vt:lpstr>
      <vt:lpstr>Базы распределения косвенных.. </vt:lpstr>
      <vt:lpstr>Базы распределения накладных...</vt:lpstr>
      <vt:lpstr>Результат по основным процессам</vt:lpstr>
      <vt:lpstr>ИТОГОВЫЙ РЕЗУЛЬТАТ</vt:lpstr>
      <vt:lpstr>ПРОЦ-сумма</vt:lpstr>
      <vt:lpstr>ТРАНСП 1</vt:lpstr>
      <vt:lpstr>ТРАНСП 2</vt:lpstr>
      <vt:lpstr>ИТОГИ ОСН</vt:lpstr>
      <vt:lpstr>Схемы продуктов И1 И2</vt:lpstr>
      <vt:lpstr>Затраты  СТ (А) </vt:lpstr>
      <vt:lpstr>Затраты СТ (Б)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Лебедева С</cp:lastModifiedBy>
  <cp:lastPrinted>2014-03-05T07:58:52Z</cp:lastPrinted>
  <dcterms:created xsi:type="dcterms:W3CDTF">2013-04-24T13:23:54Z</dcterms:created>
  <dcterms:modified xsi:type="dcterms:W3CDTF">2014-08-14T08:05:53Z</dcterms:modified>
</cp:coreProperties>
</file>